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Mudki\Dropbox\2021\4. April\"/>
    </mc:Choice>
  </mc:AlternateContent>
  <xr:revisionPtr revIDLastSave="0" documentId="13_ncr:1_{5AB4523B-1790-4E06-B14C-E7E09F276A8E}" xr6:coauthVersionLast="46" xr6:coauthVersionMax="46" xr10:uidLastSave="{00000000-0000-0000-0000-000000000000}"/>
  <bookViews>
    <workbookView xWindow="-120" yWindow="-120" windowWidth="29040" windowHeight="15840" tabRatio="908" xr2:uid="{9D970147-D70A-43B3-AA2A-A995CD261216}"/>
  </bookViews>
  <sheets>
    <sheet name="Overview" sheetId="1" r:id="rId1"/>
    <sheet name="Air Quality" sheetId="2" r:id="rId2"/>
    <sheet name="Climate" sheetId="4" r:id="rId3"/>
    <sheet name="Water Quality" sheetId="5" r:id="rId4"/>
    <sheet name="Built Environment" sheetId="6" r:id="rId5"/>
    <sheet name="Health Outcomes" sheetId="7" r:id="rId6"/>
    <sheet name="Secondary Data Sources" sheetId="8" r:id="rId7"/>
    <sheet name="2. Literature Parameters" sheetId="10" r:id="rId8"/>
    <sheet name="2. Literature Air Quality" sheetId="11" r:id="rId9"/>
    <sheet name="2. Literature Climate" sheetId="12" r:id="rId10"/>
    <sheet name="2. Literature Water Quality" sheetId="13" r:id="rId11"/>
    <sheet name="2. Literature Food Quality" sheetId="14" r:id="rId12"/>
    <sheet name="2. Literature Vec-Borne Disease" sheetId="15" r:id="rId13"/>
    <sheet name="2. Literature Built Environment" sheetId="16" r:id="rId14"/>
    <sheet name="2. Literature Land Cont." sheetId="17" r:id="rId15"/>
    <sheet name="2. Literature Unlisted Ind." sheetId="18"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7" i="7" l="1"/>
  <c r="C16" i="7"/>
  <c r="C15" i="7"/>
  <c r="C14" i="7"/>
  <c r="C13" i="7"/>
  <c r="C12" i="7"/>
  <c r="C11" i="7"/>
  <c r="C10" i="7"/>
  <c r="C9" i="7"/>
  <c r="C8" i="7"/>
  <c r="C5" i="7"/>
  <c r="C4" i="7"/>
  <c r="C2" i="7"/>
  <c r="C29" i="8"/>
  <c r="C93" i="8"/>
  <c r="C92" i="8"/>
  <c r="C91" i="8"/>
  <c r="C90" i="8"/>
  <c r="C89" i="8"/>
  <c r="C88" i="8"/>
  <c r="C87" i="8"/>
  <c r="C86" i="8"/>
  <c r="C85" i="8"/>
  <c r="C84" i="8"/>
  <c r="C8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8" i="8"/>
  <c r="C27" i="8"/>
  <c r="C26" i="8"/>
  <c r="C25" i="8"/>
  <c r="C24" i="8"/>
  <c r="C23" i="8"/>
  <c r="C22" i="8"/>
  <c r="C21" i="8"/>
  <c r="C20" i="8"/>
  <c r="C19" i="8"/>
  <c r="C18" i="8"/>
  <c r="C17" i="8"/>
  <c r="C16" i="8"/>
  <c r="C15" i="8"/>
  <c r="C14" i="8"/>
  <c r="C13" i="8"/>
  <c r="C12" i="8"/>
  <c r="C11" i="8"/>
  <c r="C10" i="8"/>
  <c r="C9" i="8"/>
  <c r="C8" i="8"/>
  <c r="C7" i="8"/>
  <c r="C6" i="8"/>
  <c r="C5" i="8"/>
  <c r="C4" i="8"/>
  <c r="C3" i="8"/>
  <c r="C2" i="8"/>
  <c r="C2"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 i="6"/>
  <c r="C6" i="5"/>
  <c r="D6" i="5"/>
  <c r="D5" i="5"/>
  <c r="D2" i="5"/>
  <c r="D4" i="5"/>
  <c r="D3" i="5"/>
  <c r="C4" i="5"/>
  <c r="C3" i="5"/>
  <c r="C11" i="4"/>
  <c r="C9" i="4"/>
  <c r="D5" i="4"/>
  <c r="D4" i="4"/>
  <c r="C5" i="4"/>
  <c r="C4" i="4"/>
  <c r="D10" i="4"/>
  <c r="D9" i="4"/>
  <c r="D8" i="4"/>
  <c r="D7" i="4"/>
  <c r="D6" i="4"/>
  <c r="D3" i="4"/>
  <c r="D2" i="4"/>
  <c r="D12" i="4"/>
  <c r="D11" i="4"/>
  <c r="C12" i="4"/>
  <c r="C10" i="4"/>
  <c r="C8" i="4"/>
  <c r="C7" i="4"/>
  <c r="C6" i="4"/>
  <c r="C3" i="4"/>
  <c r="C2" i="4"/>
  <c r="D2" i="2"/>
  <c r="D3" i="2"/>
  <c r="D4" i="2"/>
  <c r="D5" i="2"/>
  <c r="D6" i="2"/>
  <c r="D7" i="2"/>
  <c r="D8" i="2"/>
  <c r="D9" i="2"/>
  <c r="C9" i="2"/>
</calcChain>
</file>

<file path=xl/sharedStrings.xml><?xml version="1.0" encoding="utf-8"?>
<sst xmlns="http://schemas.openxmlformats.org/spreadsheetml/2006/main" count="2970" uniqueCount="1463">
  <si>
    <t>Category</t>
  </si>
  <si>
    <t>Parameter</t>
  </si>
  <si>
    <t>Access</t>
  </si>
  <si>
    <t>Source</t>
  </si>
  <si>
    <t>Curator</t>
  </si>
  <si>
    <t>Timescale</t>
  </si>
  <si>
    <t>Temporal Resolution</t>
  </si>
  <si>
    <t>Spatial Resolution</t>
  </si>
  <si>
    <t>Update Frequency</t>
  </si>
  <si>
    <t>Format</t>
  </si>
  <si>
    <t>Geographical Extent</t>
  </si>
  <si>
    <t>Comments</t>
  </si>
  <si>
    <t>Access Restrictions</t>
  </si>
  <si>
    <t>Last Accessed</t>
  </si>
  <si>
    <t>Air Quality</t>
  </si>
  <si>
    <t>Nitrogen Dioxide</t>
  </si>
  <si>
    <t>Website</t>
  </si>
  <si>
    <t>CARDAT</t>
  </si>
  <si>
    <t>2000-</t>
  </si>
  <si>
    <t>Daily</t>
  </si>
  <si>
    <t>National</t>
  </si>
  <si>
    <t>Request Based</t>
  </si>
  <si>
    <t>Sulfur Dioxide</t>
  </si>
  <si>
    <t>Ozone</t>
  </si>
  <si>
    <t>Lead</t>
  </si>
  <si>
    <t>Carbon Monoxide</t>
  </si>
  <si>
    <t>Particulates: 
PM 10</t>
  </si>
  <si>
    <t>Particulates: 
PM 2.5</t>
  </si>
  <si>
    <t>Particulates: 
PM 1</t>
  </si>
  <si>
    <t>Climate</t>
  </si>
  <si>
    <t>Temperature</t>
  </si>
  <si>
    <t>Bureau of Meterology</t>
  </si>
  <si>
    <t>0.05°
Raster</t>
  </si>
  <si>
    <t>GRD</t>
  </si>
  <si>
    <t>High temporal and spatial resolution, consistent quality, national level. Can be easily accessed</t>
  </si>
  <si>
    <t>Open Access</t>
  </si>
  <si>
    <t>Rainfall</t>
  </si>
  <si>
    <t>Extreme Temperature</t>
  </si>
  <si>
    <t>Requires Payment</t>
  </si>
  <si>
    <t>Extreme Rainfall</t>
  </si>
  <si>
    <t>Solar Exposure</t>
  </si>
  <si>
    <t>UV Index</t>
  </si>
  <si>
    <t>Humidity</t>
  </si>
  <si>
    <t>0.25°
Raster</t>
  </si>
  <si>
    <t>Southern Oscillation Index</t>
  </si>
  <si>
    <t>Monthly</t>
  </si>
  <si>
    <t>data frame</t>
  </si>
  <si>
    <t>Global</t>
  </si>
  <si>
    <t>Air Temperature from 21 Weather Stations</t>
  </si>
  <si>
    <t>UNSW CFRC</t>
  </si>
  <si>
    <t>2016-2019</t>
  </si>
  <si>
    <t>30 minute</t>
  </si>
  <si>
    <t>Point</t>
  </si>
  <si>
    <t>Yearly</t>
  </si>
  <si>
    <t>CSV/GeoJSON</t>
  </si>
  <si>
    <t>City (Sydney)</t>
  </si>
  <si>
    <t>CC BY 4.0 International</t>
  </si>
  <si>
    <t>Floods</t>
  </si>
  <si>
    <t>Geoscience Australia</t>
  </si>
  <si>
    <t>25-m grid cell</t>
  </si>
  <si>
    <t>Bushfires</t>
  </si>
  <si>
    <t>NEO-MODIS</t>
  </si>
  <si>
    <t>500-m grid cell</t>
  </si>
  <si>
    <t>Water Quality</t>
  </si>
  <si>
    <t>Groundwater Salinity</t>
  </si>
  <si>
    <t>Soil Moisture</t>
  </si>
  <si>
    <t>Runoff</t>
  </si>
  <si>
    <t>Water Use</t>
  </si>
  <si>
    <t>Groundwater Levels</t>
  </si>
  <si>
    <t>Built Environment</t>
  </si>
  <si>
    <t>Residential Density (building footprints)</t>
  </si>
  <si>
    <t>Vicmap Property</t>
  </si>
  <si>
    <t>VIC DELWP</t>
  </si>
  <si>
    <t>2017-</t>
  </si>
  <si>
    <t>1 Point in time</t>
  </si>
  <si>
    <t>0.5m to 25.0m</t>
  </si>
  <si>
    <t>Vector (Polygon)</t>
  </si>
  <si>
    <t>State (VIC)</t>
  </si>
  <si>
    <t>Footprints of Victorian land parcels although zoning status not explicitly defined</t>
  </si>
  <si>
    <t>Buildings</t>
  </si>
  <si>
    <t>Geoscape</t>
  </si>
  <si>
    <t>2020-</t>
  </si>
  <si>
    <t>2.5m (urban), 11m (rural)</t>
  </si>
  <si>
    <t>Buildings classified into land use type. Restricted license (50mb, non-commercial use, etc)</t>
  </si>
  <si>
    <t>Restricted</t>
  </si>
  <si>
    <t>Urban Green Space</t>
  </si>
  <si>
    <t>Transport &amp; Topography (Restricted license)</t>
  </si>
  <si>
    <t>2016-</t>
  </si>
  <si>
    <t>2m (urban), 10m (rural)</t>
  </si>
  <si>
    <t>Vector (Polygon, Point and Line)</t>
  </si>
  <si>
    <t>Restricted license (50mb, non-commercial use, etc)</t>
  </si>
  <si>
    <t>Energy Use</t>
  </si>
  <si>
    <t>Dispatch Data</t>
  </si>
  <si>
    <t>AEMO</t>
  </si>
  <si>
    <t>2019-</t>
  </si>
  <si>
    <t>5 minute</t>
  </si>
  <si>
    <t>Electricity Region and Station</t>
  </si>
  <si>
    <t>CSV</t>
  </si>
  <si>
    <t>NEM (SA/NSW/QLD/VIC/TAS/ACT)</t>
  </si>
  <si>
    <t>Operational demand, forecasts, and network data. Data needs to be spatialised with network location data</t>
  </si>
  <si>
    <t>Public Transport Use</t>
  </si>
  <si>
    <t>Victorian Integrated Survey of Travel and Activity</t>
  </si>
  <si>
    <t>Victoria Department of Transport</t>
  </si>
  <si>
    <t>2007-2018</t>
  </si>
  <si>
    <t>Households in LGA</t>
  </si>
  <si>
    <t>City (Melbourne)</t>
  </si>
  <si>
    <t>Household travel survey for one specific day each year</t>
  </si>
  <si>
    <t>Household Water, Energy Use and Conservation, Victoria</t>
  </si>
  <si>
    <t>ABS</t>
  </si>
  <si>
    <t>2 weeks</t>
  </si>
  <si>
    <t>Labour-Force Region</t>
  </si>
  <si>
    <t>A survey on household energy use at one point in time, released 2012</t>
  </si>
  <si>
    <t>Open spaces</t>
  </si>
  <si>
    <t>City of Gold Coast</t>
  </si>
  <si>
    <t>LGA</t>
  </si>
  <si>
    <t>Infrequently</t>
  </si>
  <si>
    <t>State (QLD)</t>
  </si>
  <si>
    <t>CC BY 3.0 Australia</t>
  </si>
  <si>
    <t>Openspace</t>
  </si>
  <si>
    <t>Noosa Shire Council</t>
  </si>
  <si>
    <t>Unknown</t>
  </si>
  <si>
    <t>Polygon</t>
  </si>
  <si>
    <t>Softball Play Areas</t>
  </si>
  <si>
    <t>Metadata record states update 2021, however data appears to still be 2015</t>
  </si>
  <si>
    <t>Dog Park Facilities</t>
  </si>
  <si>
    <t>Parks Shelters</t>
  </si>
  <si>
    <t>Playgrounds</t>
  </si>
  <si>
    <t>Brimbank City Council</t>
  </si>
  <si>
    <t>Last updated in 2019</t>
  </si>
  <si>
    <t>Built Environment Inventory</t>
  </si>
  <si>
    <t>City of Greater Geelong</t>
  </si>
  <si>
    <t>Recreation - Playspaces</t>
  </si>
  <si>
    <t>City of Greater Bendigo</t>
  </si>
  <si>
    <t>CC BY 2.5 Australia</t>
  </si>
  <si>
    <t>Environment - Trees</t>
  </si>
  <si>
    <t>Metadata states daily update, however appears infrequent</t>
  </si>
  <si>
    <t>Park - Locations</t>
  </si>
  <si>
    <t>Brisbane City Countil</t>
  </si>
  <si>
    <t>Various</t>
  </si>
  <si>
    <t>Open</t>
  </si>
  <si>
    <t>BBQ's</t>
  </si>
  <si>
    <t>City of Adelaide</t>
  </si>
  <si>
    <t>State (SA)</t>
  </si>
  <si>
    <t>Has not been updated for some time</t>
  </si>
  <si>
    <t>Park Land Parks</t>
  </si>
  <si>
    <t>Park Land Playgrounds</t>
  </si>
  <si>
    <t>Heat Vulnerability</t>
  </si>
  <si>
    <t>Heat Vulnerability Index</t>
  </si>
  <si>
    <t>2011, 2016</t>
  </si>
  <si>
    <t>5-yearly</t>
  </si>
  <si>
    <t>Derived dataset from several layers</t>
  </si>
  <si>
    <t>Solid waste generation</t>
  </si>
  <si>
    <t>Victorian Local Government Annual Waste Services Report</t>
  </si>
  <si>
    <t>Sustainability Victoria</t>
  </si>
  <si>
    <t>2001-</t>
  </si>
  <si>
    <t>XLSX</t>
  </si>
  <si>
    <t>Data provided as garbage, recycling, organics per LGA each year as tonnes collected and tonnes processed</t>
  </si>
  <si>
    <t>Recycling and waste in Queensland report</t>
  </si>
  <si>
    <t>Queensland Government</t>
  </si>
  <si>
    <t>PDF</t>
  </si>
  <si>
    <t>Have not been able to find raw data, waste by LGA recorded in Appendix</t>
  </si>
  <si>
    <t>Local council waste and resource recovery data reports</t>
  </si>
  <si>
    <t>EPA NSW</t>
  </si>
  <si>
    <t>2018-2019</t>
  </si>
  <si>
    <t>State (NSW)</t>
  </si>
  <si>
    <t>Garbage, recycling and organics by LGA. Appears to be an annual report but no mention of archived reports, only summaries from previous years</t>
  </si>
  <si>
    <t>Residential Density (land use)</t>
  </si>
  <si>
    <t>Planning Scheme Zones</t>
  </si>
  <si>
    <t>N/A</t>
  </si>
  <si>
    <t>Land use zoning by polygon in Victoria</t>
  </si>
  <si>
    <t>Land use generalised</t>
  </si>
  <si>
    <t>SA DPTI</t>
  </si>
  <si>
    <t>2018-</t>
  </si>
  <si>
    <t>Land use zoning by polygon in South Australia</t>
  </si>
  <si>
    <t>Land Parcels</t>
  </si>
  <si>
    <t>Cadastre</t>
  </si>
  <si>
    <t>Landgate</t>
  </si>
  <si>
    <t>2021-</t>
  </si>
  <si>
    <t>State (WA)</t>
  </si>
  <si>
    <t>Restricted access by application</t>
  </si>
  <si>
    <t>Cadlite</t>
  </si>
  <si>
    <t>Points of Interest</t>
  </si>
  <si>
    <t>OpenStreetMap</t>
  </si>
  <si>
    <t>Vector (Point)</t>
  </si>
  <si>
    <t>Crowdsourced data updated daily, point-level 2020 data available on AURIN. Daily extracts of OSM can be built into a DB for local querying. Polygons may be able to be extracted for open space (polygon layer filter on leisure:park shows most urban parks)</t>
  </si>
  <si>
    <t>Small-scale installations</t>
  </si>
  <si>
    <t>CER</t>
  </si>
  <si>
    <t>Postcode</t>
  </si>
  <si>
    <t>Small scale installations and rated outputs of hydro, solar, wind and solar-heaters</t>
  </si>
  <si>
    <t>Origin-Destination Trips</t>
  </si>
  <si>
    <t>Translink</t>
  </si>
  <si>
    <t>PT route/stop OD</t>
  </si>
  <si>
    <t>East Queensland</t>
  </si>
  <si>
    <t>Spatial resolution defined by route of transport link and represented in CSV, would need to be linked to routes and stops</t>
  </si>
  <si>
    <t>Landsat TM satellite imagery</t>
  </si>
  <si>
    <t>NASA</t>
  </si>
  <si>
    <t>16 days</t>
  </si>
  <si>
    <t>Raster</t>
  </si>
  <si>
    <t>Residential Density</t>
  </si>
  <si>
    <t>Overcrowded Households Australia</t>
  </si>
  <si>
    <t>SA2</t>
  </si>
  <si>
    <t>Population Distribution</t>
  </si>
  <si>
    <t>Regional Population</t>
  </si>
  <si>
    <t>SA2/3/4/LGA</t>
  </si>
  <si>
    <t>Based off of Estimated Resident Population</t>
  </si>
  <si>
    <t>Passenger travel</t>
  </si>
  <si>
    <t>Transport for NSW</t>
  </si>
  <si>
    <t>SA3 &amp; LGA</t>
  </si>
  <si>
    <t>Household travel survey and public transport patronage reports</t>
  </si>
  <si>
    <t>Metropolitan Melbourne Open Space Inventory</t>
  </si>
  <si>
    <t>VEAC</t>
  </si>
  <si>
    <t>2011-</t>
  </si>
  <si>
    <t>STE</t>
  </si>
  <si>
    <t>Metropolitan Open Space Network</t>
  </si>
  <si>
    <t>VPA</t>
  </si>
  <si>
    <t>Standard Instrument Local Environmental Plan (LEP) - Land Use Zoning (LZN)</t>
  </si>
  <si>
    <t>NSW Government - Department of Planning, Industry and Environment</t>
  </si>
  <si>
    <t>Weekly</t>
  </si>
  <si>
    <t>Access via ArcGIS REST Service connection. Notes state updates weekly, although last metadata update was 2017</t>
  </si>
  <si>
    <t>Local Government Reserves</t>
  </si>
  <si>
    <t>Land Tasmania</t>
  </si>
  <si>
    <t>State (TAS)</t>
  </si>
  <si>
    <t>Other</t>
  </si>
  <si>
    <t>Reserves</t>
  </si>
  <si>
    <t>ACT Government</t>
  </si>
  <si>
    <t>State (ACT)</t>
  </si>
  <si>
    <t>SA Metropolitan Open Space System Study Area (MOSS)</t>
  </si>
  <si>
    <t>Department for Infrastructure and Transport</t>
  </si>
  <si>
    <t>Update frequency says "never", but has been updated in 2020 and first uploaded 2014</t>
  </si>
  <si>
    <t>Fenced Dog Park Locations</t>
  </si>
  <si>
    <t>Appears to have yearly updates however update frequency not stated</t>
  </si>
  <si>
    <t>Skate Parks</t>
  </si>
  <si>
    <t>Basketball Courts</t>
  </si>
  <si>
    <t>Playgounrds</t>
  </si>
  <si>
    <t>Household Water, Energy Use and Conservation, Victoria (Public Transport)</t>
  </si>
  <si>
    <t>Transport Zone</t>
  </si>
  <si>
    <t>A survey on transport use by household income and transport zone, at one point in time, released 2012</t>
  </si>
  <si>
    <t>Australian Building Footprints</t>
  </si>
  <si>
    <t>Microsoft</t>
  </si>
  <si>
    <t>Vector</t>
  </si>
  <si>
    <t>Building footprints derived by Microsoft from satellite imagery. Download as GeoJSON</t>
  </si>
  <si>
    <t>ODbl</t>
  </si>
  <si>
    <t>Health Outcomes</t>
  </si>
  <si>
    <t>Integrated data set</t>
  </si>
  <si>
    <t>2006, 2011, 2016</t>
  </si>
  <si>
    <t>4 Years Aggregate</t>
  </si>
  <si>
    <t>Point Data</t>
  </si>
  <si>
    <t>MADIP Data set, summarised values only unless we can get access (difficult)</t>
  </si>
  <si>
    <t>Payment Required</t>
  </si>
  <si>
    <t>Dengue Fever</t>
  </si>
  <si>
    <t>Professor Wenbiao Hu</t>
  </si>
  <si>
    <t>2005-2019</t>
  </si>
  <si>
    <t>Upon Request</t>
  </si>
  <si>
    <t>Modeled result of suitability for Dengue Fever</t>
  </si>
  <si>
    <t>Asthma</t>
  </si>
  <si>
    <t>ABS, AIHW</t>
  </si>
  <si>
    <t>2006, 2016</t>
  </si>
  <si>
    <t>SA3</t>
  </si>
  <si>
    <t>SA3 spatial resolution but freely accessible and useful mortality data</t>
  </si>
  <si>
    <t>COPD</t>
  </si>
  <si>
    <t>Principal Diagnosis (ICD-10-AM)</t>
  </si>
  <si>
    <t>AIHW</t>
  </si>
  <si>
    <t>2008-2020</t>
  </si>
  <si>
    <t>Principal Diagnosis data available upon request, very useful as a stand in for diagnostic health data</t>
  </si>
  <si>
    <t>Giardia</t>
  </si>
  <si>
    <t>Mortality Over Regions and Time (MORT) books</t>
  </si>
  <si>
    <t>2014-2018</t>
  </si>
  <si>
    <t>Cryptosporidiosis</t>
  </si>
  <si>
    <t>NNDSS</t>
  </si>
  <si>
    <t>State</t>
  </si>
  <si>
    <t>Has disease notification data at postal code level, access may take time</t>
  </si>
  <si>
    <t>E. Coli (STEC)</t>
  </si>
  <si>
    <t>Influenza</t>
  </si>
  <si>
    <t>Ross River Virus</t>
  </si>
  <si>
    <t>2001-2018</t>
  </si>
  <si>
    <t>Emergency Department Presentations (ICD-10-AM)</t>
  </si>
  <si>
    <t>Causes of Death</t>
  </si>
  <si>
    <t>2010-2019</t>
  </si>
  <si>
    <t>Burden of Disease</t>
  </si>
  <si>
    <t>2011, 2015</t>
  </si>
  <si>
    <t>Can be synthesised for health outcome data, very low spatial resoution</t>
  </si>
  <si>
    <t>NASA (LANCE-MODIS)</t>
  </si>
  <si>
    <t>0.05° Raster</t>
  </si>
  <si>
    <t>Global Raster, maybe CARDAT has something better that includes this in a model</t>
  </si>
  <si>
    <t>Vegetation</t>
  </si>
  <si>
    <t>1992-</t>
  </si>
  <si>
    <t>raster data, maybe not needed</t>
  </si>
  <si>
    <t>Land Use</t>
  </si>
  <si>
    <t>Department of Agriculture, Water and the Environment</t>
  </si>
  <si>
    <t>1992-2011</t>
  </si>
  <si>
    <t>Point data summaries, maybe AURIN has something better</t>
  </si>
  <si>
    <t>Copernicus Atmosphere Monitoring Service</t>
  </si>
  <si>
    <t>2003-2020</t>
  </si>
  <si>
    <t>3-hourly</t>
  </si>
  <si>
    <t>0.75° Raster</t>
  </si>
  <si>
    <t>Global Raster, low resolution</t>
  </si>
  <si>
    <t>CSIRO</t>
  </si>
  <si>
    <t>1967-</t>
  </si>
  <si>
    <t>1 Point Nationally</t>
  </si>
  <si>
    <t>Single data point</t>
  </si>
  <si>
    <t>Greenhouse Gas</t>
  </si>
  <si>
    <t>OWID</t>
  </si>
  <si>
    <t>Aggregation source, international focus</t>
  </si>
  <si>
    <t>NASA Ozone Watch</t>
  </si>
  <si>
    <t>1980-</t>
  </si>
  <si>
    <t>Global Raster</t>
  </si>
  <si>
    <t>Ozone coverage, low resolution, maybe CARDAT has something better than this</t>
  </si>
  <si>
    <t>0.05°
Raster Data</t>
  </si>
  <si>
    <t>GRID</t>
  </si>
  <si>
    <t>NDVI source, maybe AURIN has this data already</t>
  </si>
  <si>
    <t>ABARES</t>
  </si>
  <si>
    <t>2003-2018</t>
  </si>
  <si>
    <t>50m Raster</t>
  </si>
  <si>
    <t>land use source, maybe AURIN has this (or better) data already</t>
  </si>
  <si>
    <t>Species outbreaks</t>
  </si>
  <si>
    <t>Species data, may not be needed for this project</t>
  </si>
  <si>
    <t>Marine and estuarine protected areas</t>
  </si>
  <si>
    <t>Recovery plans R 38</t>
  </si>
  <si>
    <t>Aquatic habitat destruction</t>
  </si>
  <si>
    <t>Ocean Health Index</t>
  </si>
  <si>
    <t>Low temporal resolution, global data from private org</t>
  </si>
  <si>
    <t>Extreme Weather</t>
  </si>
  <si>
    <t>Fire Emissions</t>
  </si>
  <si>
    <t>Global Fire Emissions Database</t>
  </si>
  <si>
    <t>0.25°
Raster Data</t>
  </si>
  <si>
    <t>aggregation of fire point data that has been modeled into a raster. Hard to access and read. Low spatial resolution</t>
  </si>
  <si>
    <t>One Point in Time</t>
  </si>
  <si>
    <t>100mx100m</t>
  </si>
  <si>
    <t>Another NDVI dataset, BOM is better and maybe AURIN have this already</t>
  </si>
  <si>
    <t>Maybe not needed</t>
  </si>
  <si>
    <t>Bathymetry Derivatives</t>
  </si>
  <si>
    <t>250mx250m</t>
  </si>
  <si>
    <t>Lots of variables, BOM salinity is a better dataset for water quality</t>
  </si>
  <si>
    <t>Exposure</t>
  </si>
  <si>
    <t>modeled result, maybe AURIN has something better than this</t>
  </si>
  <si>
    <t>Groundwater</t>
  </si>
  <si>
    <t>Bureau of Meteorology</t>
  </si>
  <si>
    <t>1880-2018</t>
  </si>
  <si>
    <t>We have to request this data, maybe not needed</t>
  </si>
  <si>
    <t>Percent of land covered by forest</t>
  </si>
  <si>
    <t>2001-2015</t>
  </si>
  <si>
    <t>Derived from MODIS data, maybe CARDAT has something that includes this in a model</t>
  </si>
  <si>
    <t>Fire regimes</t>
  </si>
  <si>
    <t>2011-2016</t>
  </si>
  <si>
    <t>Catchment Scale Land Use of Australia</t>
  </si>
  <si>
    <t>Botanical Database</t>
  </si>
  <si>
    <t>Australian National Herbarium</t>
  </si>
  <si>
    <t>Threatened Species</t>
  </si>
  <si>
    <t>Dept. Agriculture, Water and Environment</t>
  </si>
  <si>
    <t>Dept. Industry, Science, Energy and Reources</t>
  </si>
  <si>
    <t>1990-2018</t>
  </si>
  <si>
    <t>Derived from CSIRO data</t>
  </si>
  <si>
    <t>Air Pollutants</t>
  </si>
  <si>
    <t>1998-</t>
  </si>
  <si>
    <t>?</t>
  </si>
  <si>
    <t>Database seems to be broken</t>
  </si>
  <si>
    <t>Protected Areas</t>
  </si>
  <si>
    <t>Wetlands</t>
  </si>
  <si>
    <t>Algae</t>
  </si>
  <si>
    <t>Present</t>
  </si>
  <si>
    <t>Fisheries Data</t>
  </si>
  <si>
    <t>Marine Pests</t>
  </si>
  <si>
    <t>NIMPIS</t>
  </si>
  <si>
    <t>2009-</t>
  </si>
  <si>
    <t>FRDC</t>
  </si>
  <si>
    <t>Pollution Events</t>
  </si>
  <si>
    <t>IMO</t>
  </si>
  <si>
    <t>Point data of hazards including pollution, sparse data, not meant for research use</t>
  </si>
  <si>
    <t>Met Office Hadley Centre</t>
  </si>
  <si>
    <t>1901-2018</t>
  </si>
  <si>
    <t>Annual</t>
  </si>
  <si>
    <t>1.875°×1.25° Raster</t>
  </si>
  <si>
    <t>Low resolution, modeled data result, BOM data is better</t>
  </si>
  <si>
    <t>Fire Regimes</t>
  </si>
  <si>
    <t>Aggregated Monthly Data</t>
  </si>
  <si>
    <t>Not Updated</t>
  </si>
  <si>
    <t>Polygons</t>
  </si>
  <si>
    <t>Aggregated state and org. data, different mapping constraints means may not be wholly accurate</t>
  </si>
  <si>
    <t>Aerosol Optical Thickness</t>
  </si>
  <si>
    <t>0.4° Raster</t>
  </si>
  <si>
    <t>GeoTIFF</t>
  </si>
  <si>
    <t>NEO-AURA</t>
  </si>
  <si>
    <t>Radiation</t>
  </si>
  <si>
    <t>NEO-FLASHFlux</t>
  </si>
  <si>
    <t>NEO-AVHRR</t>
  </si>
  <si>
    <t>2001-2011</t>
  </si>
  <si>
    <t>Demographics</t>
  </si>
  <si>
    <t>Population</t>
  </si>
  <si>
    <t>SEDAC</t>
  </si>
  <si>
    <t>2000-2020</t>
  </si>
  <si>
    <t>5-Year Blocks</t>
  </si>
  <si>
    <t>0.01° Raster</t>
  </si>
  <si>
    <t>ABS data is better</t>
  </si>
  <si>
    <t>Chlorophyll Concentration</t>
  </si>
  <si>
    <t>2002-</t>
  </si>
  <si>
    <t>4km</t>
  </si>
  <si>
    <t>NetCDF</t>
  </si>
  <si>
    <t>Low spatial resolution, low temporal resolution compared to BOM data</t>
  </si>
  <si>
    <t>CRU.Ts v4.03</t>
  </si>
  <si>
    <t>CRU</t>
  </si>
  <si>
    <t>1901-2019</t>
  </si>
  <si>
    <t>0.5° Raster</t>
  </si>
  <si>
    <t>TerraClim</t>
  </si>
  <si>
    <t>1958-2020</t>
  </si>
  <si>
    <t>Drought</t>
  </si>
  <si>
    <t>Wind Speed</t>
  </si>
  <si>
    <t>Vapor Pressure</t>
  </si>
  <si>
    <t>NOAA</t>
  </si>
  <si>
    <t>1979-</t>
  </si>
  <si>
    <t>Low spatial resolution compared to BOM data</t>
  </si>
  <si>
    <t>NEO-CERES</t>
  </si>
  <si>
    <t>2006-2020</t>
  </si>
  <si>
    <t>Nitrogen dioxide</t>
  </si>
  <si>
    <t>Dept. Water, Environmental Regulations (WA)</t>
  </si>
  <si>
    <t>Private Data</t>
  </si>
  <si>
    <t>Sulfur dioxide</t>
  </si>
  <si>
    <t>Particles: PM10</t>
  </si>
  <si>
    <t>Particles: PM2.5</t>
  </si>
  <si>
    <t>Carbon monoxide</t>
  </si>
  <si>
    <t>Health Outcome</t>
  </si>
  <si>
    <t>Cardio-pulmonary health</t>
  </si>
  <si>
    <t>Dept. Health (WA)</t>
  </si>
  <si>
    <t>Mortality: all cause, cardio-pulmonary</t>
  </si>
  <si>
    <t>Dept. Environment, Science (QLD)</t>
  </si>
  <si>
    <t>Hourly</t>
  </si>
  <si>
    <t>Point Data (each station)</t>
  </si>
  <si>
    <t>Sub-State (QLD)</t>
  </si>
  <si>
    <t>Particle PM10</t>
  </si>
  <si>
    <t>Particle PM2.5</t>
  </si>
  <si>
    <t>Hospitalisations due to heatstroke</t>
  </si>
  <si>
    <t>Built environment and health</t>
  </si>
  <si>
    <t>AIHW/PHRN?</t>
  </si>
  <si>
    <t>Various papers found and disaggregated datasets related to respiratory illnesses, limited or no spatial extent</t>
  </si>
  <si>
    <t>Homeless in Australia</t>
  </si>
  <si>
    <t>Derived from census data and measures of ISO 37120</t>
  </si>
  <si>
    <t>Metadata</t>
  </si>
  <si>
    <t>Direct File from CAR</t>
  </si>
  <si>
    <t>CAR regulatory monitor database</t>
  </si>
  <si>
    <t>GRIB</t>
  </si>
  <si>
    <t>Metadata Link</t>
  </si>
  <si>
    <t>ECMWF Atmospheric Composition Reanalysis 4</t>
  </si>
  <si>
    <t>2006 - 2015</t>
  </si>
  <si>
    <t>200 - 2018</t>
  </si>
  <si>
    <t>CAR</t>
  </si>
  <si>
    <t>Meshblock</t>
  </si>
  <si>
    <t>Twice a year with 4-6 month delay</t>
  </si>
  <si>
    <t>As Accessed</t>
  </si>
  <si>
    <t>Collated regulatory monitor data for each state, geographical coverage is small and data is patchy</t>
  </si>
  <si>
    <t>Must be requested from BOM, Costs involved</t>
  </si>
  <si>
    <t>1910 -</t>
  </si>
  <si>
    <t>1900 -</t>
  </si>
  <si>
    <t>1990 -</t>
  </si>
  <si>
    <t>1971 -</t>
  </si>
  <si>
    <t>1870 -</t>
  </si>
  <si>
    <t>CC BY 3.0 International</t>
  </si>
  <si>
    <t>NEO-TERRA/MODIS</t>
  </si>
  <si>
    <t xml:space="preserve"> MODIS Land Science Team at NASA Goddard Space Flight Center</t>
  </si>
  <si>
    <t>BOM Climate Maps</t>
  </si>
  <si>
    <t>Bureau of Meteorology, National Climate Centre</t>
  </si>
  <si>
    <t>ACORN-SAT</t>
  </si>
  <si>
    <t>Bi-Monthly</t>
  </si>
  <si>
    <t xml:space="preserve">1986 - </t>
  </si>
  <si>
    <t>Landsat (Water Observations from Space)</t>
  </si>
  <si>
    <t>National Groundwater Information System</t>
  </si>
  <si>
    <t>Specified on Website</t>
  </si>
  <si>
    <t>ALUM Classification</t>
  </si>
  <si>
    <t>Free Use w/ Attribution</t>
  </si>
  <si>
    <t>Source Name</t>
  </si>
  <si>
    <t>Link</t>
  </si>
  <si>
    <t>Bibliography Reference</t>
  </si>
  <si>
    <t>HK2019</t>
  </si>
  <si>
    <t>[PUBLIC]</t>
  </si>
  <si>
    <t>A. Haines and K. Ebi, “The imperative for climate action to protect health,” New England Journal of Medicine, vol. 380, no. 3, pp. 263–273, 2019.</t>
  </si>
  <si>
    <t>WADOH(1)</t>
  </si>
  <si>
    <t>[PRVATE]</t>
  </si>
  <si>
    <t>WADOH(2)</t>
  </si>
  <si>
    <t>Government of Western Australia Department of Health. Notification of infectious diseases and related conditions. [Online]. Available: https://ww2.health.wa.gov.au/Articles/N R/Notification-of-infectious-diseases-and-related-conditions</t>
  </si>
  <si>
    <t>HGHPJHM2020</t>
  </si>
  <si>
    <t>[PRIVATE]</t>
  </si>
  <si>
    <t>I. Hanigan, C. Geromboux, J. Horsley, S. Phelan, E. Jegasothy, K. Heathcote, and G. Morgan, “Environmental health indicators for selected environmental risk/health outcome pairs in New South Wales,” -, vol. -, pp. –, 2020.</t>
  </si>
  <si>
    <t>RILLH2020</t>
  </si>
  <si>
    <t>[OFFLINE]</t>
  </si>
  <si>
    <t>I. Bastrakova, “Reducing lives lost from heatwave events,” -, vol. -, pp. –, 2020.</t>
  </si>
  <si>
    <t>SOGA2020</t>
  </si>
  <si>
    <t>[ONLINE]</t>
  </si>
  <si>
    <t>Health Effects Institute. State of global air 2020. [Online]. Available: https://www.stateofglobalair.org/</t>
  </si>
  <si>
    <t>SBK2008</t>
  </si>
  <si>
    <t>J. Spickett, H. Brown, and D. Katscherian, “Health impacts of climate change: Adaptation strategies for Western Australia,” Western Australia Department of Health, Tech. Rep., 2008.</t>
  </si>
  <si>
    <t>ENHIS2011</t>
  </si>
  <si>
    <t>W. CEHAPIS, “Tools for the monitoring of Parma Conference commitments,” 2011.</t>
  </si>
  <si>
    <t>NZ EHI 2008</t>
  </si>
  <si>
    <t>Ministry of Health, “Environmental health indicators for New Zealand 2008,” 2008.</t>
  </si>
  <si>
    <t>ANZECC 2000, SoE 2011</t>
  </si>
  <si>
    <t>-</t>
  </si>
  <si>
    <t>Can't find original source - referred to documents provided by Martine Dennekamp.</t>
  </si>
  <si>
    <t>CDC2019 (ongoing)</t>
  </si>
  <si>
    <t>Centers for Disease Control and Prevention. Indicators and data. [Online]. Available: https://ephtracking.cdc.gov/showIndicatorPages</t>
  </si>
  <si>
    <t>Vic EHIP 2006</t>
  </si>
  <si>
    <t>S. Kingsland, The Victorian Environmental Health Indicator Project: A Discussion Paper on the Development of Environmental Health Indicators for Victoria. Department of Human Services, 2006.</t>
  </si>
  <si>
    <t>EHINZ 2020 (ongoing)</t>
  </si>
  <si>
    <t>Environmental Health Indicators New Zealand. What is environmental health? [Online]. Available: https://www.ehinz.ac.nz/indicators/overview/what-is-environmental-health/</t>
  </si>
  <si>
    <t>Exposure Domain Re-Routing</t>
  </si>
  <si>
    <r>
      <t xml:space="preserve">Text is coloured </t>
    </r>
    <r>
      <rPr>
        <b/>
        <i/>
        <sz val="10"/>
        <color rgb="FF0070C0"/>
        <rFont val="Calibri"/>
        <family val="2"/>
        <scheme val="minor"/>
      </rPr>
      <t>blue</t>
    </r>
    <r>
      <rPr>
        <i/>
        <sz val="10"/>
        <color theme="1"/>
        <rFont val="Calibri"/>
        <family val="2"/>
        <scheme val="minor"/>
      </rPr>
      <t xml:space="preserve"> when exposure domain appears for the first time, and </t>
    </r>
    <r>
      <rPr>
        <b/>
        <i/>
        <sz val="10"/>
        <color rgb="FF00B050"/>
        <rFont val="Calibri"/>
        <family val="2"/>
        <scheme val="minor"/>
      </rPr>
      <t>green</t>
    </r>
    <r>
      <rPr>
        <i/>
        <sz val="10"/>
        <color theme="1"/>
        <rFont val="Calibri"/>
        <family val="2"/>
        <scheme val="minor"/>
      </rPr>
      <t xml:space="preserve"> if said exposure is in the final selection.</t>
    </r>
  </si>
  <si>
    <r>
      <t>Domain titles are either renamed (where the "→" symbol is used), unchanged, or removed (noted by an explanation in</t>
    </r>
    <r>
      <rPr>
        <b/>
        <i/>
        <sz val="10"/>
        <color rgb="FFFF0000"/>
        <rFont val="Calibri"/>
        <family val="2"/>
        <scheme val="minor"/>
      </rPr>
      <t xml:space="preserve"> red</t>
    </r>
    <r>
      <rPr>
        <i/>
        <sz val="10"/>
        <color theme="1"/>
        <rFont val="Calibri"/>
        <family val="2"/>
        <scheme val="minor"/>
      </rPr>
      <t xml:space="preserve"> text).</t>
    </r>
  </si>
  <si>
    <t>Exposure Domains Listed</t>
  </si>
  <si>
    <r>
      <rPr>
        <sz val="10"/>
        <color rgb="FF0070C0"/>
        <rFont val="Calibri"/>
        <family val="2"/>
        <scheme val="minor"/>
      </rPr>
      <t>Extreme Weather Events</t>
    </r>
    <r>
      <rPr>
        <sz val="10"/>
        <color rgb="FF00B0F0"/>
        <rFont val="Calibri"/>
        <family val="2"/>
        <scheme val="minor"/>
      </rPr>
      <t xml:space="preserve"> </t>
    </r>
    <r>
      <rPr>
        <sz val="10"/>
        <rFont val="Calibri"/>
        <family val="2"/>
      </rPr>
      <t>→</t>
    </r>
    <r>
      <rPr>
        <sz val="10"/>
        <color rgb="FF00B0F0"/>
        <rFont val="Calibri"/>
        <family val="2"/>
      </rPr>
      <t xml:space="preserve"> </t>
    </r>
    <r>
      <rPr>
        <sz val="10"/>
        <color rgb="FF00B050"/>
        <rFont val="Calibri"/>
        <family val="2"/>
      </rPr>
      <t>Climate, Weather &amp; Ext. Weather</t>
    </r>
  </si>
  <si>
    <r>
      <rPr>
        <sz val="10"/>
        <color rgb="FF0070C0"/>
        <rFont val="Calibri"/>
        <family val="2"/>
        <scheme val="minor"/>
      </rPr>
      <t>Heat Stress</t>
    </r>
    <r>
      <rPr>
        <sz val="10"/>
        <color rgb="FF00B0F0"/>
        <rFont val="Calibri"/>
        <family val="2"/>
        <scheme val="minor"/>
      </rPr>
      <t xml:space="preserve"> </t>
    </r>
    <r>
      <rPr>
        <i/>
        <sz val="10"/>
        <color rgb="FFFF0000"/>
        <rFont val="Calibri"/>
        <family val="2"/>
        <scheme val="minor"/>
      </rPr>
      <t>(not enough information to include: too vague)</t>
    </r>
  </si>
  <si>
    <t>Water Quality &amp; Quantity</t>
  </si>
  <si>
    <t>Food Supply &amp; Safety</t>
  </si>
  <si>
    <t>Vector Distribution &amp; Ecology</t>
  </si>
  <si>
    <r>
      <rPr>
        <sz val="10"/>
        <color rgb="FF0070C0"/>
        <rFont val="Calibri"/>
        <family val="2"/>
        <scheme val="minor"/>
      </rPr>
      <t>Social Factors</t>
    </r>
    <r>
      <rPr>
        <i/>
        <sz val="10"/>
        <color rgb="FFFF0000"/>
        <rFont val="Calibri"/>
        <family val="2"/>
        <scheme val="minor"/>
      </rPr>
      <t xml:space="preserve"> (not enough information to include: too vague)</t>
    </r>
  </si>
  <si>
    <r>
      <rPr>
        <sz val="10"/>
        <color rgb="FF0070C0"/>
        <rFont val="Calibri"/>
        <family val="2"/>
        <scheme val="minor"/>
      </rPr>
      <t xml:space="preserve">Notifiable Diseases </t>
    </r>
    <r>
      <rPr>
        <i/>
        <sz val="10"/>
        <color rgb="FFFF0000"/>
        <rFont val="Calibri"/>
        <family val="2"/>
        <scheme val="minor"/>
      </rPr>
      <t>(not linked to health outcomes)</t>
    </r>
  </si>
  <si>
    <r>
      <rPr>
        <sz val="10"/>
        <color rgb="FF0070C0"/>
        <rFont val="Calibri"/>
        <family val="2"/>
        <scheme val="minor"/>
      </rPr>
      <t>Air Pollution</t>
    </r>
    <r>
      <rPr>
        <sz val="10"/>
        <rFont val="Calibri"/>
        <family val="2"/>
        <scheme val="minor"/>
      </rPr>
      <t xml:space="preserve"> → Air Quality</t>
    </r>
  </si>
  <si>
    <r>
      <rPr>
        <sz val="10"/>
        <color rgb="FF0070C0"/>
        <rFont val="Calibri"/>
        <family val="2"/>
        <scheme val="minor"/>
      </rPr>
      <t>Mosquito Borne Disease</t>
    </r>
    <r>
      <rPr>
        <sz val="10"/>
        <color theme="1"/>
        <rFont val="Calibri"/>
        <family val="2"/>
        <scheme val="minor"/>
      </rPr>
      <t xml:space="preserve"> → Vector Distribution &amp; Ecology</t>
    </r>
  </si>
  <si>
    <r>
      <rPr>
        <sz val="10"/>
        <color rgb="FF0070C0"/>
        <rFont val="Calibri"/>
        <family val="2"/>
        <scheme val="minor"/>
      </rPr>
      <t>Noise Pollution</t>
    </r>
    <r>
      <rPr>
        <sz val="10"/>
        <color rgb="FF00B0F0"/>
        <rFont val="Calibri"/>
        <family val="2"/>
        <scheme val="minor"/>
      </rPr>
      <t xml:space="preserve"> </t>
    </r>
    <r>
      <rPr>
        <sz val="10"/>
        <rFont val="Calibri"/>
        <family val="2"/>
        <scheme val="minor"/>
      </rPr>
      <t>→</t>
    </r>
    <r>
      <rPr>
        <sz val="10"/>
        <color rgb="FF00B0F0"/>
        <rFont val="Calibri"/>
        <family val="2"/>
        <scheme val="minor"/>
      </rPr>
      <t xml:space="preserve"> </t>
    </r>
    <r>
      <rPr>
        <sz val="10"/>
        <color rgb="FF00B050"/>
        <rFont val="Calibri"/>
        <family val="2"/>
        <scheme val="minor"/>
      </rPr>
      <t>Built Environment</t>
    </r>
  </si>
  <si>
    <r>
      <rPr>
        <sz val="10"/>
        <color rgb="FF0070C0"/>
        <rFont val="Calibri"/>
        <family val="2"/>
        <scheme val="minor"/>
      </rPr>
      <t>Urban Form</t>
    </r>
    <r>
      <rPr>
        <sz val="10"/>
        <color theme="1"/>
        <rFont val="Calibri"/>
        <family val="2"/>
        <scheme val="minor"/>
      </rPr>
      <t xml:space="preserve"> </t>
    </r>
    <r>
      <rPr>
        <i/>
        <sz val="10"/>
        <color rgb="FFFF0000"/>
        <rFont val="Calibri"/>
        <family val="2"/>
        <scheme val="minor"/>
      </rPr>
      <t>(not enough information to include)</t>
    </r>
  </si>
  <si>
    <t>Extreme Weather Events → Climate, Weather &amp; Ext. Weather</t>
  </si>
  <si>
    <r>
      <rPr>
        <sz val="10"/>
        <color rgb="FF0070C0"/>
        <rFont val="Calibri"/>
        <family val="2"/>
        <scheme val="minor"/>
      </rPr>
      <t>Aeroallergens</t>
    </r>
    <r>
      <rPr>
        <sz val="10"/>
        <color theme="1"/>
        <rFont val="Calibri"/>
        <family val="2"/>
        <scheme val="minor"/>
      </rPr>
      <t xml:space="preserve"> → Air Quality</t>
    </r>
  </si>
  <si>
    <r>
      <rPr>
        <sz val="10"/>
        <color rgb="FF0070C0"/>
        <rFont val="Calibri"/>
        <family val="2"/>
        <scheme val="minor"/>
      </rPr>
      <t>Water Quality</t>
    </r>
    <r>
      <rPr>
        <sz val="10"/>
        <color theme="1"/>
        <rFont val="Calibri"/>
        <family val="2"/>
        <scheme val="minor"/>
      </rPr>
      <t xml:space="preserve"> → Water Quality &amp; Quantity</t>
    </r>
  </si>
  <si>
    <r>
      <rPr>
        <sz val="10"/>
        <color rgb="FF0070C0"/>
        <rFont val="Calibri"/>
        <family val="2"/>
        <scheme val="minor"/>
      </rPr>
      <t>Ultraviolet Radiation</t>
    </r>
    <r>
      <rPr>
        <sz val="10"/>
        <color theme="1"/>
        <rFont val="Calibri"/>
        <family val="2"/>
        <scheme val="minor"/>
      </rPr>
      <t xml:space="preserve"> → Climate, Weather &amp; Ext. Weather</t>
    </r>
  </si>
  <si>
    <r>
      <rPr>
        <sz val="10"/>
        <color rgb="FF0070C0"/>
        <rFont val="Calibri"/>
        <family val="2"/>
        <scheme val="minor"/>
      </rPr>
      <t>Lead</t>
    </r>
    <r>
      <rPr>
        <sz val="10"/>
        <color theme="1"/>
        <rFont val="Calibri"/>
        <family val="2"/>
        <scheme val="minor"/>
      </rPr>
      <t xml:space="preserve"> → </t>
    </r>
    <r>
      <rPr>
        <sz val="10"/>
        <color rgb="FF00B050"/>
        <rFont val="Calibri"/>
        <family val="2"/>
        <scheme val="minor"/>
      </rPr>
      <t>Land &amp; Land Contamination</t>
    </r>
  </si>
  <si>
    <r>
      <rPr>
        <sz val="10"/>
        <color rgb="FF0070C0"/>
        <rFont val="Calibri"/>
        <family val="2"/>
        <scheme val="minor"/>
      </rPr>
      <t>Contaminated Sites</t>
    </r>
    <r>
      <rPr>
        <sz val="10"/>
        <color theme="1"/>
        <rFont val="Calibri"/>
        <family val="2"/>
        <scheme val="minor"/>
      </rPr>
      <t xml:space="preserve"> </t>
    </r>
    <r>
      <rPr>
        <i/>
        <sz val="10"/>
        <color rgb="FFFF0000"/>
        <rFont val="Calibri"/>
        <family val="2"/>
        <scheme val="minor"/>
      </rPr>
      <t>(not enough information to include)</t>
    </r>
  </si>
  <si>
    <r>
      <rPr>
        <sz val="10"/>
        <color rgb="FF0070C0"/>
        <rFont val="Calibri"/>
        <family val="2"/>
        <scheme val="minor"/>
      </rPr>
      <t xml:space="preserve">Heat Health Vulnerability </t>
    </r>
    <r>
      <rPr>
        <sz val="10"/>
        <color theme="1"/>
        <rFont val="Calibri"/>
        <family val="2"/>
        <scheme val="minor"/>
      </rPr>
      <t>→ Climate, Weather &amp; Ext. Weather</t>
    </r>
  </si>
  <si>
    <t>Air Pollution → Air Quality</t>
  </si>
  <si>
    <r>
      <rPr>
        <sz val="10"/>
        <color rgb="FF0070C0"/>
        <rFont val="Calibri"/>
        <family val="2"/>
        <scheme val="minor"/>
      </rPr>
      <t>Water Borne</t>
    </r>
    <r>
      <rPr>
        <sz val="10"/>
        <color theme="1"/>
        <rFont val="Calibri"/>
        <family val="2"/>
        <scheme val="minor"/>
      </rPr>
      <t xml:space="preserve"> → Water Quality &amp; Quantity</t>
    </r>
  </si>
  <si>
    <r>
      <rPr>
        <sz val="10"/>
        <color rgb="FF0070C0"/>
        <rFont val="Calibri"/>
        <family val="2"/>
        <scheme val="minor"/>
      </rPr>
      <t>Water Supply</t>
    </r>
    <r>
      <rPr>
        <sz val="10"/>
        <color theme="1"/>
        <rFont val="Calibri"/>
        <family val="2"/>
        <scheme val="minor"/>
      </rPr>
      <t xml:space="preserve"> → Water Quality &amp; Quantity</t>
    </r>
  </si>
  <si>
    <r>
      <rPr>
        <sz val="10"/>
        <color rgb="FF0070C0"/>
        <rFont val="Calibri"/>
        <family val="2"/>
        <scheme val="minor"/>
      </rPr>
      <t>Vector Borne</t>
    </r>
    <r>
      <rPr>
        <sz val="10"/>
        <color theme="1"/>
        <rFont val="Calibri"/>
        <family val="2"/>
        <scheme val="minor"/>
      </rPr>
      <t xml:space="preserve"> → Vector Distribution &amp; Ecology</t>
    </r>
  </si>
  <si>
    <r>
      <rPr>
        <sz val="10"/>
        <color rgb="FF0070C0"/>
        <rFont val="Calibri"/>
        <family val="2"/>
        <scheme val="minor"/>
      </rPr>
      <t>Food Borne</t>
    </r>
    <r>
      <rPr>
        <sz val="10"/>
        <color theme="1"/>
        <rFont val="Calibri"/>
        <family val="2"/>
        <scheme val="minor"/>
      </rPr>
      <t xml:space="preserve"> → Food Safety &amp; Supply</t>
    </r>
  </si>
  <si>
    <r>
      <rPr>
        <sz val="10"/>
        <color rgb="FF0070C0"/>
        <rFont val="Calibri"/>
        <family val="2"/>
        <scheme val="minor"/>
      </rPr>
      <t>Food Production</t>
    </r>
    <r>
      <rPr>
        <sz val="10"/>
        <color theme="1"/>
        <rFont val="Calibri"/>
        <family val="2"/>
        <scheme val="minor"/>
      </rPr>
      <t xml:space="preserve"> → Food Safety &amp; Supply</t>
    </r>
  </si>
  <si>
    <r>
      <rPr>
        <sz val="10"/>
        <color rgb="FF0070C0"/>
        <rFont val="Calibri"/>
        <family val="2"/>
        <scheme val="minor"/>
      </rPr>
      <t>Water &amp; Sanitation</t>
    </r>
    <r>
      <rPr>
        <sz val="10"/>
        <color theme="1"/>
        <rFont val="Calibri"/>
        <family val="2"/>
        <scheme val="minor"/>
      </rPr>
      <t xml:space="preserve"> → Water Quality &amp; Quantity</t>
    </r>
  </si>
  <si>
    <r>
      <rPr>
        <sz val="10"/>
        <color rgb="FF0070C0"/>
        <rFont val="Calibri"/>
        <family val="2"/>
        <scheme val="minor"/>
      </rPr>
      <t>Respiratory Issues</t>
    </r>
    <r>
      <rPr>
        <sz val="10"/>
        <color theme="1"/>
        <rFont val="Calibri"/>
        <family val="2"/>
        <scheme val="minor"/>
      </rPr>
      <t xml:space="preserve"> → Air Quality</t>
    </r>
  </si>
  <si>
    <r>
      <rPr>
        <sz val="10"/>
        <color rgb="FF0070C0"/>
        <rFont val="Calibri"/>
        <family val="2"/>
        <scheme val="minor"/>
      </rPr>
      <t>Disease &amp; Disability Risk rom Hazardous Chemicals</t>
    </r>
    <r>
      <rPr>
        <sz val="10"/>
        <color theme="1"/>
        <rFont val="Calibri"/>
        <family val="2"/>
        <scheme val="minor"/>
      </rPr>
      <t xml:space="preserve"> → Land &amp; Land Contamination</t>
    </r>
  </si>
  <si>
    <r>
      <rPr>
        <sz val="10"/>
        <color rgb="FF0070C0"/>
        <rFont val="Calibri"/>
        <family val="2"/>
        <scheme val="minor"/>
      </rPr>
      <t>Childhood Issues</t>
    </r>
    <r>
      <rPr>
        <sz val="10"/>
        <color theme="1"/>
        <rFont val="Calibri"/>
        <family val="2"/>
        <scheme val="minor"/>
      </rPr>
      <t xml:space="preserve"> </t>
    </r>
    <r>
      <rPr>
        <i/>
        <sz val="10"/>
        <color rgb="FFFF0000"/>
        <rFont val="Calibri"/>
        <family val="2"/>
        <scheme val="minor"/>
      </rPr>
      <t>(not enough information to include)</t>
    </r>
  </si>
  <si>
    <r>
      <rPr>
        <sz val="10"/>
        <color rgb="FF0070C0"/>
        <rFont val="Calibri"/>
        <family val="2"/>
        <scheme val="minor"/>
      </rPr>
      <t>Water Quality &amp; Health</t>
    </r>
    <r>
      <rPr>
        <sz val="10"/>
        <color theme="1"/>
        <rFont val="Calibri"/>
        <family val="2"/>
        <scheme val="minor"/>
      </rPr>
      <t xml:space="preserve"> → Water Quality &amp; Quantity</t>
    </r>
  </si>
  <si>
    <r>
      <rPr>
        <sz val="10"/>
        <color rgb="FF0070C0"/>
        <rFont val="Calibri"/>
        <family val="2"/>
        <scheme val="minor"/>
      </rPr>
      <t xml:space="preserve">Biosecurity </t>
    </r>
    <r>
      <rPr>
        <sz val="10"/>
        <color theme="1"/>
        <rFont val="Calibri"/>
        <family val="2"/>
        <scheme val="minor"/>
      </rPr>
      <t>→ Vector Distribution &amp; Ecology</t>
    </r>
  </si>
  <si>
    <r>
      <rPr>
        <sz val="10"/>
        <color rgb="FF0070C0"/>
        <rFont val="Calibri"/>
        <family val="2"/>
        <scheme val="minor"/>
      </rPr>
      <t>Atmosphere</t>
    </r>
    <r>
      <rPr>
        <sz val="10"/>
        <color theme="1"/>
        <rFont val="Calibri"/>
        <family val="2"/>
        <scheme val="minor"/>
      </rPr>
      <t xml:space="preserve"> → Air Quality</t>
    </r>
  </si>
  <si>
    <r>
      <rPr>
        <sz val="10"/>
        <color rgb="FF0070C0"/>
        <rFont val="Calibri"/>
        <family val="2"/>
        <scheme val="minor"/>
      </rPr>
      <t>Biodiversity</t>
    </r>
    <r>
      <rPr>
        <sz val="10"/>
        <color theme="1"/>
        <rFont val="Calibri"/>
        <family val="2"/>
        <scheme val="minor"/>
      </rPr>
      <t xml:space="preserve"> </t>
    </r>
    <r>
      <rPr>
        <i/>
        <sz val="10"/>
        <color rgb="FFFF0000"/>
        <rFont val="Calibri"/>
        <family val="2"/>
        <scheme val="minor"/>
      </rPr>
      <t>(not enough information to include: lacking environmental link)</t>
    </r>
  </si>
  <si>
    <r>
      <rPr>
        <sz val="10"/>
        <color rgb="FF0070C0"/>
        <rFont val="Calibri"/>
        <family val="2"/>
        <scheme val="minor"/>
      </rPr>
      <t>Land</t>
    </r>
    <r>
      <rPr>
        <sz val="10"/>
        <color theme="1"/>
        <rFont val="Calibri"/>
        <family val="2"/>
        <scheme val="minor"/>
      </rPr>
      <t xml:space="preserve"> → Land &amp; Land Contamination</t>
    </r>
  </si>
  <si>
    <r>
      <rPr>
        <sz val="10"/>
        <color rgb="FF0070C0"/>
        <rFont val="Calibri"/>
        <family val="2"/>
        <scheme val="minor"/>
      </rPr>
      <t>Inland Waters</t>
    </r>
    <r>
      <rPr>
        <sz val="10"/>
        <color theme="1"/>
        <rFont val="Calibri"/>
        <family val="2"/>
        <scheme val="minor"/>
      </rPr>
      <t xml:space="preserve"> → Water Quality &amp; Quantity</t>
    </r>
  </si>
  <si>
    <r>
      <rPr>
        <sz val="10"/>
        <color rgb="FF0070C0"/>
        <rFont val="Calibri"/>
        <family val="2"/>
        <scheme val="minor"/>
      </rPr>
      <t>Estuaries &amp; The Sea</t>
    </r>
    <r>
      <rPr>
        <sz val="10"/>
        <color theme="1"/>
        <rFont val="Calibri"/>
        <family val="2"/>
        <scheme val="minor"/>
      </rPr>
      <t xml:space="preserve"> </t>
    </r>
    <r>
      <rPr>
        <i/>
        <sz val="10"/>
        <color rgb="FFFF0000"/>
        <rFont val="Calibri"/>
        <family val="2"/>
        <scheme val="minor"/>
      </rPr>
      <t>(too diverse, lacking health outcomes)</t>
    </r>
  </si>
  <si>
    <r>
      <rPr>
        <sz val="10"/>
        <color rgb="FF0070C0"/>
        <rFont val="Calibri"/>
        <family val="2"/>
        <scheme val="minor"/>
      </rPr>
      <t>Human Settlements</t>
    </r>
    <r>
      <rPr>
        <sz val="10"/>
        <color theme="1"/>
        <rFont val="Calibri"/>
        <family val="2"/>
        <scheme val="minor"/>
      </rPr>
      <t xml:space="preserve"> → Built Environment</t>
    </r>
  </si>
  <si>
    <t>CDC2019</t>
  </si>
  <si>
    <r>
      <rPr>
        <sz val="10"/>
        <color rgb="FF0070C0"/>
        <rFont val="Calibri"/>
        <family val="2"/>
        <scheme val="minor"/>
      </rPr>
      <t>Asthma</t>
    </r>
    <r>
      <rPr>
        <sz val="10"/>
        <color theme="1"/>
        <rFont val="Calibri"/>
        <family val="2"/>
        <scheme val="minor"/>
      </rPr>
      <t xml:space="preserve"> → Air Quality</t>
    </r>
  </si>
  <si>
    <r>
      <rPr>
        <sz val="10"/>
        <color rgb="FF0070C0"/>
        <rFont val="Calibri"/>
        <family val="2"/>
        <scheme val="minor"/>
      </rPr>
      <t>Birth Defects</t>
    </r>
    <r>
      <rPr>
        <i/>
        <sz val="10"/>
        <color rgb="FFFF0000"/>
        <rFont val="Calibri"/>
        <family val="2"/>
        <scheme val="minor"/>
      </rPr>
      <t xml:space="preserve"> (not included: lacking environmental link)</t>
    </r>
  </si>
  <si>
    <r>
      <rPr>
        <sz val="10"/>
        <color rgb="FF0070C0"/>
        <rFont val="Calibri"/>
        <family val="2"/>
        <scheme val="minor"/>
      </rPr>
      <t>Cancer</t>
    </r>
    <r>
      <rPr>
        <sz val="10"/>
        <color theme="1"/>
        <rFont val="Calibri"/>
        <family val="2"/>
        <scheme val="minor"/>
      </rPr>
      <t xml:space="preserve"> (not included: links to cancer are too delayed to be a primary focus of AusEnHealth)</t>
    </r>
  </si>
  <si>
    <r>
      <rPr>
        <sz val="10"/>
        <color rgb="FF0070C0"/>
        <rFont val="Calibri"/>
        <family val="2"/>
        <scheme val="minor"/>
      </rPr>
      <t xml:space="preserve">Carbon Monoxide Poisoning </t>
    </r>
    <r>
      <rPr>
        <sz val="10"/>
        <color theme="1"/>
        <rFont val="Calibri"/>
        <family val="2"/>
        <scheme val="minor"/>
      </rPr>
      <t>→ Built Environment</t>
    </r>
  </si>
  <si>
    <r>
      <rPr>
        <sz val="10"/>
        <color rgb="FF0070C0"/>
        <rFont val="Calibri"/>
        <family val="2"/>
        <scheme val="minor"/>
      </rPr>
      <t>Childhood Cancers</t>
    </r>
    <r>
      <rPr>
        <sz val="10"/>
        <color theme="1"/>
        <rFont val="Calibri"/>
        <family val="2"/>
        <scheme val="minor"/>
      </rPr>
      <t xml:space="preserve"> </t>
    </r>
    <r>
      <rPr>
        <i/>
        <sz val="10"/>
        <color rgb="FFFF0000"/>
        <rFont val="Calibri"/>
        <family val="2"/>
        <scheme val="minor"/>
      </rPr>
      <t>(not included: lacking environmental link)</t>
    </r>
  </si>
  <si>
    <r>
      <rPr>
        <sz val="10"/>
        <color rgb="FF0070C0"/>
        <rFont val="Calibri"/>
        <family val="2"/>
        <scheme val="minor"/>
      </rPr>
      <t>Childhood Lead Poisoning</t>
    </r>
    <r>
      <rPr>
        <sz val="10"/>
        <color theme="1"/>
        <rFont val="Calibri"/>
        <family val="2"/>
        <scheme val="minor"/>
      </rPr>
      <t xml:space="preserve"> → Land &amp; Land Contamination</t>
    </r>
  </si>
  <si>
    <r>
      <rPr>
        <sz val="10"/>
        <color rgb="FF0070C0"/>
        <rFont val="Calibri"/>
        <family val="2"/>
        <scheme val="minor"/>
      </rPr>
      <t>Chronic Obstructive Pulmonary Disease (COPD)</t>
    </r>
    <r>
      <rPr>
        <sz val="10"/>
        <color theme="1"/>
        <rFont val="Calibri"/>
        <family val="2"/>
        <scheme val="minor"/>
      </rPr>
      <t xml:space="preserve"> → Air Quality</t>
    </r>
  </si>
  <si>
    <r>
      <rPr>
        <sz val="10"/>
        <color rgb="FF0070C0"/>
        <rFont val="Calibri"/>
        <family val="2"/>
        <scheme val="minor"/>
      </rPr>
      <t>Climate Change</t>
    </r>
    <r>
      <rPr>
        <sz val="10"/>
        <color theme="1"/>
        <rFont val="Calibri"/>
        <family val="2"/>
        <scheme val="minor"/>
      </rPr>
      <t xml:space="preserve"> → Climate, Weather &amp; Ext. Weather</t>
    </r>
  </si>
  <si>
    <r>
      <rPr>
        <sz val="10"/>
        <color rgb="FF0070C0"/>
        <rFont val="Calibri"/>
        <family val="2"/>
        <scheme val="minor"/>
      </rPr>
      <t>Community Characteristics</t>
    </r>
    <r>
      <rPr>
        <sz val="10"/>
        <color theme="1"/>
        <rFont val="Calibri"/>
        <family val="2"/>
        <scheme val="minor"/>
      </rPr>
      <t xml:space="preserve"> → Built Environment</t>
    </r>
  </si>
  <si>
    <r>
      <rPr>
        <sz val="10"/>
        <color rgb="FF0070C0"/>
        <rFont val="Calibri"/>
        <family val="2"/>
        <scheme val="minor"/>
      </rPr>
      <t>Community Design</t>
    </r>
    <r>
      <rPr>
        <sz val="10"/>
        <color theme="1"/>
        <rFont val="Calibri"/>
        <family val="2"/>
        <scheme val="minor"/>
      </rPr>
      <t xml:space="preserve"> → Built Environment</t>
    </r>
  </si>
  <si>
    <r>
      <rPr>
        <sz val="10"/>
        <color rgb="FF0070C0"/>
        <rFont val="Calibri"/>
        <family val="2"/>
        <scheme val="minor"/>
      </rPr>
      <t>Developmental Disabilities</t>
    </r>
    <r>
      <rPr>
        <sz val="10"/>
        <color theme="1"/>
        <rFont val="Calibri"/>
        <family val="2"/>
        <scheme val="minor"/>
      </rPr>
      <t xml:space="preserve"> </t>
    </r>
    <r>
      <rPr>
        <i/>
        <sz val="10"/>
        <color rgb="FFFF0000"/>
        <rFont val="Calibri"/>
        <family val="2"/>
        <scheme val="minor"/>
      </rPr>
      <t>(not included: lacking environmental link)</t>
    </r>
  </si>
  <si>
    <r>
      <rPr>
        <sz val="10"/>
        <color rgb="FF0070C0"/>
        <rFont val="Calibri"/>
        <family val="2"/>
        <scheme val="minor"/>
      </rPr>
      <t>Drinking Water</t>
    </r>
    <r>
      <rPr>
        <sz val="10"/>
        <color theme="1"/>
        <rFont val="Calibri"/>
        <family val="2"/>
        <scheme val="minor"/>
      </rPr>
      <t xml:space="preserve"> → Water Quality &amp; Quantity</t>
    </r>
  </si>
  <si>
    <r>
      <rPr>
        <sz val="10"/>
        <color rgb="FF0070C0"/>
        <rFont val="Calibri"/>
        <family val="2"/>
        <scheme val="minor"/>
      </rPr>
      <t>Drought</t>
    </r>
    <r>
      <rPr>
        <sz val="10"/>
        <color theme="1"/>
        <rFont val="Calibri"/>
        <family val="2"/>
        <scheme val="minor"/>
      </rPr>
      <t xml:space="preserve"> → Climate, Weather &amp; Ext. Weather</t>
    </r>
  </si>
  <si>
    <r>
      <rPr>
        <sz val="10"/>
        <color rgb="FF0070C0"/>
        <rFont val="Calibri"/>
        <family val="2"/>
        <scheme val="minor"/>
      </rPr>
      <t>Heart Disease</t>
    </r>
    <r>
      <rPr>
        <sz val="10"/>
        <color theme="1"/>
        <rFont val="Calibri"/>
        <family val="2"/>
        <scheme val="minor"/>
      </rPr>
      <t xml:space="preserve"> </t>
    </r>
    <r>
      <rPr>
        <i/>
        <sz val="10"/>
        <color rgb="FFFF0000"/>
        <rFont val="Calibri"/>
        <family val="2"/>
        <scheme val="minor"/>
      </rPr>
      <t>(not included: lacking environmental link)</t>
    </r>
  </si>
  <si>
    <r>
      <rPr>
        <sz val="10"/>
        <color rgb="FF0070C0"/>
        <rFont val="Calibri"/>
        <family val="2"/>
        <scheme val="minor"/>
      </rPr>
      <t xml:space="preserve">Heat Stress Illness </t>
    </r>
    <r>
      <rPr>
        <sz val="10"/>
        <color theme="1"/>
        <rFont val="Calibri"/>
        <family val="2"/>
        <scheme val="minor"/>
      </rPr>
      <t>→ Climate, Weather &amp; Ext. Weather</t>
    </r>
  </si>
  <si>
    <r>
      <rPr>
        <sz val="10"/>
        <color rgb="FF0070C0"/>
        <rFont val="Calibri"/>
        <family val="2"/>
        <scheme val="minor"/>
      </rPr>
      <t>Hormone Disorders</t>
    </r>
    <r>
      <rPr>
        <i/>
        <sz val="10"/>
        <color rgb="FFFF0000"/>
        <rFont val="Calibri"/>
        <family val="2"/>
        <scheme val="minor"/>
      </rPr>
      <t xml:space="preserve"> (not included: lacking environmental link)</t>
    </r>
  </si>
  <si>
    <r>
      <rPr>
        <sz val="10"/>
        <color rgb="FF0070C0"/>
        <rFont val="Calibri"/>
        <family val="2"/>
        <scheme val="minor"/>
      </rPr>
      <t>Lifestyle Risk Factors</t>
    </r>
    <r>
      <rPr>
        <sz val="10"/>
        <color theme="1"/>
        <rFont val="Calibri"/>
        <family val="2"/>
        <scheme val="minor"/>
      </rPr>
      <t xml:space="preserve"> </t>
    </r>
    <r>
      <rPr>
        <i/>
        <sz val="10"/>
        <color rgb="FFFF0000"/>
        <rFont val="Calibri"/>
        <family val="2"/>
        <scheme val="minor"/>
      </rPr>
      <t>(not included: lacking environmental link)</t>
    </r>
  </si>
  <si>
    <r>
      <rPr>
        <sz val="10"/>
        <color rgb="FF0070C0"/>
        <rFont val="Calibri"/>
        <family val="2"/>
        <scheme val="minor"/>
      </rPr>
      <t>Pesticide Exposures</t>
    </r>
    <r>
      <rPr>
        <sz val="10"/>
        <color theme="1"/>
        <rFont val="Calibri"/>
        <family val="2"/>
        <scheme val="minor"/>
      </rPr>
      <t xml:space="preserve"> → Land &amp; Land Contamination</t>
    </r>
  </si>
  <si>
    <r>
      <rPr>
        <sz val="10"/>
        <color rgb="FF0070C0"/>
        <rFont val="Calibri"/>
        <family val="2"/>
        <scheme val="minor"/>
      </rPr>
      <t>Populations &amp; Vulnerabilities</t>
    </r>
    <r>
      <rPr>
        <sz val="10"/>
        <color theme="1"/>
        <rFont val="Calibri"/>
        <family val="2"/>
        <scheme val="minor"/>
      </rPr>
      <t xml:space="preserve"> </t>
    </r>
    <r>
      <rPr>
        <i/>
        <sz val="10"/>
        <color rgb="FFFF0000"/>
        <rFont val="Calibri"/>
        <family val="2"/>
        <scheme val="minor"/>
      </rPr>
      <t>(not included: lacking environmental link)</t>
    </r>
  </si>
  <si>
    <r>
      <rPr>
        <sz val="10"/>
        <color rgb="FF0070C0"/>
        <rFont val="Calibri"/>
        <family val="2"/>
        <scheme val="minor"/>
      </rPr>
      <t>Radon</t>
    </r>
    <r>
      <rPr>
        <sz val="10"/>
        <color theme="1"/>
        <rFont val="Calibri"/>
        <family val="2"/>
        <scheme val="minor"/>
      </rPr>
      <t xml:space="preserve"> → Land &amp; Land Contamination</t>
    </r>
  </si>
  <si>
    <r>
      <rPr>
        <sz val="10"/>
        <color rgb="FF0070C0"/>
        <rFont val="Calibri"/>
        <family val="2"/>
        <scheme val="minor"/>
      </rPr>
      <t>Reproductive and Birth Outcomes</t>
    </r>
    <r>
      <rPr>
        <i/>
        <sz val="10"/>
        <color rgb="FFFF0000"/>
        <rFont val="Calibri"/>
        <family val="2"/>
        <scheme val="minor"/>
      </rPr>
      <t xml:space="preserve"> (not included: lacking environmental link)</t>
    </r>
  </si>
  <si>
    <r>
      <rPr>
        <sz val="10"/>
        <color rgb="FF0070C0"/>
        <rFont val="Calibri"/>
        <family val="2"/>
        <scheme val="minor"/>
      </rPr>
      <t>Sunlight &amp; UV</t>
    </r>
    <r>
      <rPr>
        <sz val="10"/>
        <color theme="1"/>
        <rFont val="Calibri"/>
        <family val="2"/>
        <scheme val="minor"/>
      </rPr>
      <t xml:space="preserve"> → Climate, Weather &amp; Ext. Weather</t>
    </r>
  </si>
  <si>
    <r>
      <rPr>
        <sz val="10"/>
        <color rgb="FF0070C0"/>
        <rFont val="Calibri"/>
        <family val="2"/>
        <scheme val="minor"/>
      </rPr>
      <t>Toxic Substance Releases</t>
    </r>
    <r>
      <rPr>
        <i/>
        <sz val="10"/>
        <color rgb="FFFF0000"/>
        <rFont val="Calibri"/>
        <family val="2"/>
        <scheme val="minor"/>
      </rPr>
      <t xml:space="preserve"> (not included: lacking environmental link)</t>
    </r>
  </si>
  <si>
    <t>Water Quality → Water Quality &amp; Quantity</t>
  </si>
  <si>
    <r>
      <rPr>
        <sz val="10"/>
        <color rgb="FF0070C0"/>
        <rFont val="Calibri"/>
        <family val="2"/>
        <scheme val="minor"/>
      </rPr>
      <t>Climate &amp; Geography</t>
    </r>
    <r>
      <rPr>
        <sz val="10"/>
        <color theme="1"/>
        <rFont val="Calibri"/>
        <family val="2"/>
        <scheme val="minor"/>
      </rPr>
      <t xml:space="preserve"> → Climate, Weather &amp; Ext. Weather</t>
    </r>
  </si>
  <si>
    <r>
      <rPr>
        <sz val="10"/>
        <color rgb="FF0070C0"/>
        <rFont val="Calibri"/>
        <family val="2"/>
        <scheme val="minor"/>
      </rPr>
      <t>Food Safety</t>
    </r>
    <r>
      <rPr>
        <sz val="10"/>
        <color theme="1"/>
        <rFont val="Calibri"/>
        <family val="2"/>
        <scheme val="minor"/>
      </rPr>
      <t xml:space="preserve"> → Food Safety &amp; Supply</t>
    </r>
  </si>
  <si>
    <r>
      <rPr>
        <sz val="10"/>
        <color rgb="FF0070C0"/>
        <rFont val="Calibri"/>
        <family val="2"/>
        <scheme val="minor"/>
      </rPr>
      <t>Land Contamination</t>
    </r>
    <r>
      <rPr>
        <sz val="10"/>
        <color theme="1"/>
        <rFont val="Calibri"/>
        <family val="2"/>
        <scheme val="minor"/>
      </rPr>
      <t xml:space="preserve"> → Land &amp; Land Contamination</t>
    </r>
  </si>
  <si>
    <r>
      <rPr>
        <sz val="10"/>
        <color rgb="FF0070C0"/>
        <rFont val="Calibri"/>
        <family val="2"/>
        <scheme val="minor"/>
      </rPr>
      <t>Vector Borne Disease</t>
    </r>
    <r>
      <rPr>
        <sz val="10"/>
        <color theme="1"/>
        <rFont val="Calibri"/>
        <family val="2"/>
        <scheme val="minor"/>
      </rPr>
      <t xml:space="preserve"> → Vector Distribution &amp; Ecology</t>
    </r>
  </si>
  <si>
    <t>EHINZ 2020</t>
  </si>
  <si>
    <r>
      <t>Recreational Water</t>
    </r>
    <r>
      <rPr>
        <i/>
        <sz val="10"/>
        <color rgb="FFFF0000"/>
        <rFont val="Calibri"/>
        <family val="2"/>
        <scheme val="minor"/>
      </rPr>
      <t xml:space="preserve"> (not included: indicator list too varied)</t>
    </r>
  </si>
  <si>
    <r>
      <rPr>
        <sz val="10"/>
        <color rgb="FF0070C0"/>
        <rFont val="Calibri"/>
        <family val="2"/>
        <scheme val="minor"/>
      </rPr>
      <t>Drinking Water Quality</t>
    </r>
    <r>
      <rPr>
        <sz val="10"/>
        <rFont val="Calibri"/>
        <family val="2"/>
        <scheme val="minor"/>
      </rPr>
      <t xml:space="preserve"> → Water Quality &amp; Quantity</t>
    </r>
  </si>
  <si>
    <r>
      <t xml:space="preserve">Indoor Environment </t>
    </r>
    <r>
      <rPr>
        <sz val="10"/>
        <rFont val="Calibri"/>
        <family val="2"/>
        <scheme val="minor"/>
      </rPr>
      <t>→ Built Environment</t>
    </r>
  </si>
  <si>
    <r>
      <rPr>
        <sz val="10"/>
        <color rgb="FF0070C0"/>
        <rFont val="Calibri"/>
        <family val="2"/>
        <scheme val="minor"/>
      </rPr>
      <t>Transport</t>
    </r>
    <r>
      <rPr>
        <sz val="10"/>
        <rFont val="Calibri"/>
        <family val="2"/>
        <scheme val="minor"/>
      </rPr>
      <t xml:space="preserve"> → Built Environment</t>
    </r>
  </si>
  <si>
    <r>
      <rPr>
        <sz val="10"/>
        <color rgb="FF0070C0"/>
        <rFont val="Calibri"/>
        <family val="2"/>
        <scheme val="minor"/>
      </rPr>
      <t>Hazardous Substances</t>
    </r>
    <r>
      <rPr>
        <sz val="10"/>
        <rFont val="Calibri"/>
        <family val="2"/>
        <scheme val="minor"/>
      </rPr>
      <t xml:space="preserve"> → Land &amp; Land Contamination</t>
    </r>
  </si>
  <si>
    <t>Climate Change → Climate, Weather &amp; Ext. Weather</t>
  </si>
  <si>
    <r>
      <t xml:space="preserve">Population Vulnerability </t>
    </r>
    <r>
      <rPr>
        <i/>
        <sz val="10"/>
        <color rgb="FFFF0000"/>
        <rFont val="Calibri"/>
        <family val="2"/>
        <scheme val="minor"/>
      </rPr>
      <t>(not included: lacking environmental link)</t>
    </r>
  </si>
  <si>
    <r>
      <t xml:space="preserve">Border Health </t>
    </r>
    <r>
      <rPr>
        <i/>
        <sz val="10"/>
        <color rgb="FFFF0000"/>
        <rFont val="Calibri"/>
        <family val="2"/>
        <scheme val="minor"/>
      </rPr>
      <t>(not included: too vague)</t>
    </r>
  </si>
  <si>
    <r>
      <rPr>
        <sz val="10"/>
        <color rgb="FF0070C0"/>
        <rFont val="Calibri"/>
        <family val="2"/>
        <scheme val="minor"/>
      </rPr>
      <t>UV Exposure</t>
    </r>
    <r>
      <rPr>
        <sz val="10"/>
        <rFont val="Calibri"/>
        <family val="2"/>
        <scheme val="minor"/>
      </rPr>
      <t xml:space="preserve"> → Climate, Weather &amp; Ext. Weather</t>
    </r>
  </si>
  <si>
    <r>
      <rPr>
        <sz val="10"/>
        <color rgb="FF0070C0"/>
        <rFont val="Calibri"/>
        <family val="2"/>
        <scheme val="minor"/>
      </rPr>
      <t xml:space="preserve">Children </t>
    </r>
    <r>
      <rPr>
        <i/>
        <sz val="10"/>
        <color rgb="FFFF0000"/>
        <rFont val="Calibri"/>
        <family val="2"/>
        <scheme val="minor"/>
      </rPr>
      <t>(not included: indicator list too varied)</t>
    </r>
  </si>
  <si>
    <r>
      <rPr>
        <sz val="10"/>
        <color rgb="FF0070C0"/>
        <rFont val="Calibri"/>
        <family val="2"/>
        <scheme val="minor"/>
      </rPr>
      <t xml:space="preserve">Animals &amp; Human Health </t>
    </r>
    <r>
      <rPr>
        <i/>
        <sz val="10"/>
        <color rgb="FFFF0000"/>
        <rFont val="Calibri"/>
        <family val="2"/>
        <scheme val="minor"/>
      </rPr>
      <t>(not included: too vague)</t>
    </r>
  </si>
  <si>
    <r>
      <t xml:space="preserve">Alcohol Related Harm </t>
    </r>
    <r>
      <rPr>
        <i/>
        <sz val="10"/>
        <color rgb="FFFF0000"/>
        <rFont val="Calibri"/>
        <family val="2"/>
        <scheme val="minor"/>
      </rPr>
      <t>(not included: lacking environmental link)</t>
    </r>
  </si>
  <si>
    <t>Indicator</t>
  </si>
  <si>
    <t>Resource</t>
  </si>
  <si>
    <t>Exacerbations of asthma and other respiratory diseases</t>
  </si>
  <si>
    <t>Respiratory allergies</t>
  </si>
  <si>
    <t>Cardiovascular disease</t>
  </si>
  <si>
    <t>Air quality (acute)</t>
  </si>
  <si>
    <t>Nitrogen dioxide (1 hour)</t>
  </si>
  <si>
    <t>Department Water Environmental Regulations (Arthur Grieco: arthur.grieco@dwer.wa.gov.au)</t>
  </si>
  <si>
    <t xml:space="preserve">I had a look for a publically available national source of air quality data but I couldn't find any. Some states have the data available as a table for all values for all stations. Some states you have to select each station and each variable separately. Maybe direct access to the data would help because the web portals are pretty terrible. Most states have some sort of API interface that NGIS could potentially use but I haven't checked out what that data is like. If we could get direct access to the data without needing to go through the web portals it would be great </t>
  </si>
  <si>
    <t>Sulfur dioxide (1 hour)</t>
  </si>
  <si>
    <t>"</t>
  </si>
  <si>
    <t>Aeorosol Optical Depth? Would need to be adjusted.</t>
  </si>
  <si>
    <t>Sulfur dioxide (24  hours)</t>
  </si>
  <si>
    <t>Ozone (1 hour)</t>
  </si>
  <si>
    <t>Ozone (4 hour)</t>
  </si>
  <si>
    <t>Particles: PM10 (24 hours)</t>
  </si>
  <si>
    <t>Particles: PM2.5 (24 hours)</t>
  </si>
  <si>
    <t>Carbon monoxide (8 hours)</t>
  </si>
  <si>
    <t>Cardio-pulmonary health (acute)</t>
  </si>
  <si>
    <t>Department of Health - Epidemiology (Laura Kirkland: Laura.Kirkland@health.wa.gov.au)</t>
  </si>
  <si>
    <t>Air quality (chronic)</t>
  </si>
  <si>
    <t>Nitrogen dioxide (1 year)</t>
  </si>
  <si>
    <t>Sulfur dioxide (1 year)</t>
  </si>
  <si>
    <t>Particles: PM10 (1 year)</t>
  </si>
  <si>
    <t>Particles: PM2.5 (1 year)</t>
  </si>
  <si>
    <t>Cardio-pulmonary health (incidence)</t>
  </si>
  <si>
    <t>Particulate matter</t>
  </si>
  <si>
    <t>Department Water Environmental Regulations (Arthur Grieco: arthur.grico@dwer.wa.gov.au)</t>
  </si>
  <si>
    <t>Mortality: all cause</t>
  </si>
  <si>
    <t>Pollen</t>
  </si>
  <si>
    <t>Average Poaceae pollen (grains per metre cubed)</t>
  </si>
  <si>
    <t>Incidence of allergic rhinitis (by age, gender)</t>
  </si>
  <si>
    <t>Air pollution</t>
  </si>
  <si>
    <t>Particles: PM2.5 (by year)</t>
  </si>
  <si>
    <t>Ozone exposure (ppb, by year)</t>
  </si>
  <si>
    <t>Proportion of population cooking with solid fuels (by year)</t>
  </si>
  <si>
    <t>Deaths attributable to explosure to PM2.5</t>
  </si>
  <si>
    <t>Deaths attributable to exposure to ozone</t>
  </si>
  <si>
    <t>Deaths atributable to explosure to household air pollution</t>
  </si>
  <si>
    <t>Respiratory effects</t>
  </si>
  <si>
    <t>Allergic reactions</t>
  </si>
  <si>
    <t>Legionnaire's disease</t>
  </si>
  <si>
    <t>Prevalence of asthma and allergies in children</t>
  </si>
  <si>
    <t>Prevalence rates of symptoms of asthma and allergic rhinoconjuctivitis per year in children</t>
  </si>
  <si>
    <t>Infant mortality due to respiratory diseases</t>
  </si>
  <si>
    <t>Number of deaths of children due to respiratory diseases per 1000 live births per year</t>
  </si>
  <si>
    <t>Population exposure to outdoor air particulate matter</t>
  </si>
  <si>
    <t>Annual mean particulate matter (PM10) concnetration in urban areas</t>
  </si>
  <si>
    <t>Derived from Air Quality Data</t>
  </si>
  <si>
    <t>Population exposure to outdoor air ozone</t>
  </si>
  <si>
    <t>Annual average of daily maximum 8-hour mean ozone concnetration in urban areas</t>
  </si>
  <si>
    <t>Children's exposure to second hand tabacco smoke</t>
  </si>
  <si>
    <t>Proportion of children exposed to tabacco smoke in their homes and outside their homes</t>
  </si>
  <si>
    <t>Population living in homes with problems of damp</t>
  </si>
  <si>
    <t>Proportion of population living in homes with self-reporterd problems of damp</t>
  </si>
  <si>
    <t>Proportion of children living in homes using solid fuels</t>
  </si>
  <si>
    <t>Proportion of children in households using coal, wood or dung for heating or cooking fuel</t>
  </si>
  <si>
    <t>Policies to reduce children's exposure to second-hand tabacco smoke</t>
  </si>
  <si>
    <t>Composite index of capacity to implement policies to promote smoke-free areas</t>
  </si>
  <si>
    <t>Exceedance of the national environmental standards for air quality</t>
  </si>
  <si>
    <t>Exceedance of the national environmental standards for air quality for PM10 in airsheds</t>
  </si>
  <si>
    <t>Exceedance of the national environmental standards for air quality for CO in airsheds</t>
  </si>
  <si>
    <t>Exceedance of the national environmental standards for air quality for O2 in airsheds</t>
  </si>
  <si>
    <t>Exceedance of the national environmental standards for air quality for NO2 in airsheds</t>
  </si>
  <si>
    <t>Exposure to second hand tobacco smoke in the home</t>
  </si>
  <si>
    <t>Proportion of children age 0-14 years exposed to second hand smoke in their home</t>
  </si>
  <si>
    <t>Proportion of non-smoking adults (15+ years) exposed to second hand smoke in their home</t>
  </si>
  <si>
    <t>Respiratory Disease</t>
  </si>
  <si>
    <t>Hospitalisations for respiratory disease, rate per 100,000</t>
  </si>
  <si>
    <t>Climate Variability</t>
  </si>
  <si>
    <t xml:space="preserve">Southern Oscillation Index </t>
  </si>
  <si>
    <t>https://www.ncdc.noaa.gov/teleconnections/enso/indicators/soi/ , http://www.bom.gov.au/climate/current/soihtm1.shtml</t>
  </si>
  <si>
    <t xml:space="preserve">Daily and extreme rainfall </t>
  </si>
  <si>
    <t>http://www.bom.gov.au/climate/maps/rainfall/?variable=rainfall&amp;map=totals&amp;period=daily&amp;region=nat&amp;year=2020&amp;month=11&amp;day=12</t>
  </si>
  <si>
    <t>Average maximum and minimum temperatures</t>
  </si>
  <si>
    <t>http://www.bom.gov.au/jsp/awap/temp/index.jsp</t>
  </si>
  <si>
    <t>Enhanced Greenhouse Effect</t>
  </si>
  <si>
    <t>Greenhouse gas atmospheric concentrations</t>
  </si>
  <si>
    <t>https://www.csiro.au/en/Research/OandA/Areas/Assessing-our-climate/Latest-greenhouse-gas-data</t>
  </si>
  <si>
    <t>Annual greenhouse gas emissions</t>
  </si>
  <si>
    <t>https://ourworldindata.org/co2-and-other-greenhouse-gas-emissions</t>
  </si>
  <si>
    <t>Stratospheric Ozone</t>
  </si>
  <si>
    <t>Concentration of ozone depleting substances in the atmosphere</t>
  </si>
  <si>
    <t xml:space="preserve">Stratospheric ozone concentration </t>
  </si>
  <si>
    <t xml:space="preserve">Recovery and destruction of ozone depleting substances </t>
  </si>
  <si>
    <t>Ultra-violet radiation levels at the surface</t>
  </si>
  <si>
    <t>http://www.bom.gov.au/jsp/awap/solar/index.jsp</t>
  </si>
  <si>
    <t>Outdoor Air Quality</t>
  </si>
  <si>
    <t>Exceedences of NEPM Air Quality Standards for carbon monoxide concentrations</t>
  </si>
  <si>
    <t>Data by State (EPA), http://ntepa.webhop.net/NTEPA/Default.ltr.aspx, https://apps.des.qld.gov.au/air-quality/download/, https://www.der.wa.gov.au/your-environment/air/air-quality-data, https://epa.tas.gov.au/epa/air/monitoring-air-pollution</t>
  </si>
  <si>
    <t xml:space="preserve">Exceedences of NEPM Air Quality Standards for ozone concentrations (photochemical smog) </t>
  </si>
  <si>
    <t>https://aqicn.org/data-platform/register/</t>
  </si>
  <si>
    <t>Exceedences of NEPM Air Quality Standards for lead concentrations</t>
  </si>
  <si>
    <t xml:space="preserve">Exceedences of NEPM Air Quality Standards for nitrogen dioxide concentrations </t>
  </si>
  <si>
    <t xml:space="preserve">Exceedences of NEPM Air Quality Standards for sulfur dioxide concentrations </t>
  </si>
  <si>
    <t xml:space="preserve">Exceedences of NEPM Air Quality Standards for particles concentrations </t>
  </si>
  <si>
    <t>Emission of air pollutants</t>
  </si>
  <si>
    <t>Air Toxics</t>
  </si>
  <si>
    <t>Annual average air concentration estimates in microgram by cubic metre (by pollutant)</t>
  </si>
  <si>
    <t>Annual average cancer risk estimates per million (by pollutant)</t>
  </si>
  <si>
    <t>Percent of cancer risk estimates by source (nonpoint, onroad, nonroad, secondary, etc)</t>
  </si>
  <si>
    <t>Percent of cancer risk estimates from all sources</t>
  </si>
  <si>
    <t>Pollutants</t>
  </si>
  <si>
    <t>Annual PM2.5 level</t>
  </si>
  <si>
    <t>Ozone: days above regulatory standard</t>
  </si>
  <si>
    <t>PM2.5: days above regulatory standard</t>
  </si>
  <si>
    <t>Asthma prevalence among adults</t>
  </si>
  <si>
    <t>Percent of adults ever diagnosed with asthma</t>
  </si>
  <si>
    <t>Percent of adults ever diagnosed with asthma who report they currently have asthma</t>
  </si>
  <si>
    <t>Percent of adults with active asthma diagnosed within the past 5 years</t>
  </si>
  <si>
    <t>Percent of adults with active asthma with an attack in the past year</t>
  </si>
  <si>
    <t>Asthma prevalence among children</t>
  </si>
  <si>
    <t>Percent of children ever diagnosed with asthma</t>
  </si>
  <si>
    <t>Percent of children ever diagnosed with asthma and currently have asthma</t>
  </si>
  <si>
    <t>Emergency department visits for asthma</t>
  </si>
  <si>
    <t>Age-adjusted rate of emergency department visits for asthma per 10,000 population</t>
  </si>
  <si>
    <t>Crude rate of emergency department visits for asthma per 10,000 population</t>
  </si>
  <si>
    <t>Number of emergency department visits for asthma</t>
  </si>
  <si>
    <t>Hospitalisations for asthma</t>
  </si>
  <si>
    <t>Age-adjusted rate of hospitalisations for asthma per 10,000 population</t>
  </si>
  <si>
    <t>Crude rate of hospitalisations for asthma per 10,000 population</t>
  </si>
  <si>
    <t>Number of hospitalisations for asthma</t>
  </si>
  <si>
    <t>COPD emergency department visits</t>
  </si>
  <si>
    <t>Age-adjusted rate of emergency dept visits among persons 25 and over for COPD per 10,000</t>
  </si>
  <si>
    <t>Crude rate of emergency department visits among persons 25 and over for COPD per 10,000</t>
  </si>
  <si>
    <t>Number of emergency department visits for COPD among persons 25 and over</t>
  </si>
  <si>
    <t>COPD hospitalisations</t>
  </si>
  <si>
    <t>Age-adjusted rate of hospitalisations for COPD among persons 25 and over per 10,000</t>
  </si>
  <si>
    <t>Crude rate of hospitalisations for COPD among persons 25 and over per 10,000</t>
  </si>
  <si>
    <t>Number of hospitalisations for COPD among persons 25 and over</t>
  </si>
  <si>
    <t>COPD mortality</t>
  </si>
  <si>
    <t>Age-adjusted death rate from COPD among persons 25 and over per 10,000</t>
  </si>
  <si>
    <t>Crude death rate from COPD among persons 25 and over per 10,000</t>
  </si>
  <si>
    <t>Number of deaths from COPD among persons 25 and over</t>
  </si>
  <si>
    <t>Ambient</t>
  </si>
  <si>
    <t>Particulate matter (PM10)</t>
  </si>
  <si>
    <t>Ozone Pollution</t>
  </si>
  <si>
    <t>NO2 and SO2</t>
  </si>
  <si>
    <t>Visibility</t>
  </si>
  <si>
    <t>Point source pollution</t>
  </si>
  <si>
    <t>Number of motor vehicles</t>
  </si>
  <si>
    <t>Fuel consumption</t>
  </si>
  <si>
    <t>Kilometres driven</t>
  </si>
  <si>
    <t>Particulate matter (PM2.5)</t>
  </si>
  <si>
    <t>Air toxics</t>
  </si>
  <si>
    <t>Diesel emissions</t>
  </si>
  <si>
    <t>Home heating method</t>
  </si>
  <si>
    <t>Non-attainment areas</t>
  </si>
  <si>
    <t>Ultra-fine particles</t>
  </si>
  <si>
    <t>Pesticide spray drift</t>
  </si>
  <si>
    <t>Indoor</t>
  </si>
  <si>
    <t>Accidental CO poisoning</t>
  </si>
  <si>
    <t xml:space="preserve"> </t>
  </si>
  <si>
    <t>Smoke-free homes</t>
  </si>
  <si>
    <t>Unflued gas heaters</t>
  </si>
  <si>
    <r>
      <t xml:space="preserve">Air quality </t>
    </r>
    <r>
      <rPr>
        <i/>
        <sz val="11"/>
        <color theme="1"/>
        <rFont val="Calibri"/>
        <family val="2"/>
        <scheme val="minor"/>
      </rPr>
      <t>(to be expanded)</t>
    </r>
  </si>
  <si>
    <t>Main types of heating used to heat dwellings</t>
  </si>
  <si>
    <t>Monitoring sites exceeding the WHO annual average guideline for PM10</t>
  </si>
  <si>
    <t>Monitoring sites exceeding the national environmental standard (24-hour average) for PM10</t>
  </si>
  <si>
    <t>Monitoring sites exceeding the WHO daily guideline for PM2.5</t>
  </si>
  <si>
    <t>Monitoring sites exceeding the WHO annual average guideline for PM2.5</t>
  </si>
  <si>
    <t>Monitoring sites exceeding the WHO annual average guideline for nitrogen dioxide</t>
  </si>
  <si>
    <t>Monitoring sites exceeding the national environmental standard for nitorgen dioxide</t>
  </si>
  <si>
    <t>Monitoring sites exceeding the WHO daily guideline for sulphur dioxide</t>
  </si>
  <si>
    <t>Monitoring sites exceeding the national environmental standard for sulphur dioxide</t>
  </si>
  <si>
    <t>Monitoring sites exceeding the national environmental standard for carbon monoxide</t>
  </si>
  <si>
    <t>Monitoring sites exceeding the WHO one-hour average guideline for carbon monoxide</t>
  </si>
  <si>
    <t>Estimated number of restricted activity days associated with air pollution</t>
  </si>
  <si>
    <t>Estimated number of of respiratory hospital admissions associated with air pollution</t>
  </si>
  <si>
    <t>Estimated number of premature deaths associated with air pollution</t>
  </si>
  <si>
    <t>Injuries</t>
  </si>
  <si>
    <t>Fatalities</t>
  </si>
  <si>
    <t>Mental health effects</t>
  </si>
  <si>
    <t>Heatwaves</t>
  </si>
  <si>
    <t>Average heat wave duration</t>
  </si>
  <si>
    <t>Months in drought</t>
  </si>
  <si>
    <t>Suicide rate (by gender)</t>
  </si>
  <si>
    <t>Heat health vulnerability (exposure): heat exposure</t>
  </si>
  <si>
    <t>Excess heat factor (EHF)</t>
  </si>
  <si>
    <t>Geoscience Australia (Irina Bastrakova: irina.bastrakova@ga.gov.au)</t>
  </si>
  <si>
    <t>Vegetation fraction</t>
  </si>
  <si>
    <t>Housing 'type or performance'</t>
  </si>
  <si>
    <t>Land use mix</t>
  </si>
  <si>
    <t>Works outdoors</t>
  </si>
  <si>
    <t>Heat health vulnerability (sensitivity): socioeconomic status</t>
  </si>
  <si>
    <t>Low income</t>
  </si>
  <si>
    <t>Unemployed</t>
  </si>
  <si>
    <t>Equivalised household income</t>
  </si>
  <si>
    <t>Education (year 10 or less)</t>
  </si>
  <si>
    <t>Heat health vulnerability (sensitivity): household composition and disability</t>
  </si>
  <si>
    <t>Aged 65 or older</t>
  </si>
  <si>
    <t>Aged 0-4 years</t>
  </si>
  <si>
    <t>Disability</t>
  </si>
  <si>
    <t>Living alone</t>
  </si>
  <si>
    <t>Heat health vulnerability (sensitivity): minority status and language</t>
  </si>
  <si>
    <t>Minority (too broad)</t>
  </si>
  <si>
    <t>Speaks English 'less than well'</t>
  </si>
  <si>
    <t>New arrivals/refugees</t>
  </si>
  <si>
    <t>Indigenous</t>
  </si>
  <si>
    <t>Heat health vulnerability (sensitivity): housing and transportation</t>
  </si>
  <si>
    <t>Multi-unit structures</t>
  </si>
  <si>
    <t>Rental housing</t>
  </si>
  <si>
    <t>Crowding (more people than rooms)</t>
  </si>
  <si>
    <t>No vehicle</t>
  </si>
  <si>
    <t>Social housing</t>
  </si>
  <si>
    <t>Aged care facilities</t>
  </si>
  <si>
    <t>Heat health vulnerability (sensitivity): health status</t>
  </si>
  <si>
    <t>Diabetes</t>
  </si>
  <si>
    <t>Mental health</t>
  </si>
  <si>
    <t>Heat health vulnerability (adaptive capacity): health services</t>
  </si>
  <si>
    <t>Hospitals (+ peer group)</t>
  </si>
  <si>
    <t>General practitioners</t>
  </si>
  <si>
    <t>Other services from NHSD</t>
  </si>
  <si>
    <t>Heat health vulnerability (adaptive capacity): cool places</t>
  </si>
  <si>
    <t>Parks and greenspace</t>
  </si>
  <si>
    <t>Shopping centres, libraries</t>
  </si>
  <si>
    <t>Air conditioning</t>
  </si>
  <si>
    <t>Heat health vulnerability (adaptive capacity): heat-health plans</t>
  </si>
  <si>
    <t>Heat-health plans</t>
  </si>
  <si>
    <t>Registries</t>
  </si>
  <si>
    <t>Warning system</t>
  </si>
  <si>
    <t>Heat health vulnerability (adaptive capacity): social connectedness</t>
  </si>
  <si>
    <t>Household stability</t>
  </si>
  <si>
    <t>Social media</t>
  </si>
  <si>
    <t>Volunteerism</t>
  </si>
  <si>
    <t>Marine Habitat and Biological Resources</t>
  </si>
  <si>
    <t xml:space="preserve">Changes in coastal use </t>
  </si>
  <si>
    <t xml:space="preserve">Disturbance of marine habitat </t>
  </si>
  <si>
    <t xml:space="preserve">Total seafood catch </t>
  </si>
  <si>
    <t>Estimated wild fish stocks</t>
  </si>
  <si>
    <t>Estuarine and Marine</t>
  </si>
  <si>
    <t xml:space="preserve">Coastal discharges </t>
  </si>
  <si>
    <t xml:space="preserve">Maritime pollution incidents </t>
  </si>
  <si>
    <t xml:space="preserve">Exceedences of marine and estuarine water quality guidelines </t>
  </si>
  <si>
    <t xml:space="preserve">Bio-accumulated pollutants </t>
  </si>
  <si>
    <t xml:space="preserve">Algal blooms in estuarine and marine environments </t>
  </si>
  <si>
    <t xml:space="preserve">Waste water treatment (coastal waters) </t>
  </si>
  <si>
    <t>Disturbance of potential acid sulfate soils</t>
  </si>
  <si>
    <t>Global Processes</t>
  </si>
  <si>
    <t xml:space="preserve">Sea level </t>
  </si>
  <si>
    <t>Sea surface temperature</t>
  </si>
  <si>
    <t>Flood vulnerability</t>
  </si>
  <si>
    <t>Number of housing units within designated flood hazard area</t>
  </si>
  <si>
    <t>Number of people within designated flood hazard area</t>
  </si>
  <si>
    <t>Number of square miles within designated flood hazard area</t>
  </si>
  <si>
    <t>Percent area(square miles) within designated flood hazard area</t>
  </si>
  <si>
    <t>Percent of hospital beds within flood hazard area</t>
  </si>
  <si>
    <t>Percent of hospitals within flood hazard area</t>
  </si>
  <si>
    <t>Future projections of extreme heat</t>
  </si>
  <si>
    <t>Projected number of future extreme heat days</t>
  </si>
  <si>
    <t>Projected number of future extreme heat nights</t>
  </si>
  <si>
    <t>Future projections of extreme precipitation</t>
  </si>
  <si>
    <t>Projected annual precipitation intensity</t>
  </si>
  <si>
    <t>Projected number of future extreme precipitation days</t>
  </si>
  <si>
    <t>Projected ratio of precipitation falling as rain to that falling as snow</t>
  </si>
  <si>
    <t>Heat stress emergency department visits</t>
  </si>
  <si>
    <t>Age-adusted rate of ED visits for heat stress per 100,000 population</t>
  </si>
  <si>
    <t>Crude rate o emergency department visits for heat stress per 100,000 population</t>
  </si>
  <si>
    <t>Number of emergency department visits for heat stress</t>
  </si>
  <si>
    <t>Heat stress hospitalisations</t>
  </si>
  <si>
    <t>Age-adjusted rate of hospitalisations for heat stress per 100,000 population</t>
  </si>
  <si>
    <t>Crude rate of hospitalisations for heat stress per 100,000 population</t>
  </si>
  <si>
    <t>Number of hospitalisations for heat stress</t>
  </si>
  <si>
    <t>Heat vulnerability - adaptive capacity</t>
  </si>
  <si>
    <t>Number of hospital beds</t>
  </si>
  <si>
    <t>Number of hospital beds per 10,000 population</t>
  </si>
  <si>
    <t>Number of hospitals</t>
  </si>
  <si>
    <t>Number of hospitals per 100,000 populations</t>
  </si>
  <si>
    <t>Percent of hospials within flood hazard area</t>
  </si>
  <si>
    <t>Heat vulnerability - exposure</t>
  </si>
  <si>
    <t>Number of extreme heat days</t>
  </si>
  <si>
    <t>Number of extreme heat events</t>
  </si>
  <si>
    <t>Heat vulnerability - sensitivity</t>
  </si>
  <si>
    <t>Age-adj. estimates of the perent of adults &gt;= 20 years diagnosed with diabetes</t>
  </si>
  <si>
    <t>Age-adj. rate of hospitalisation for heart attack &gt;= 35 years, per10,000 population</t>
  </si>
  <si>
    <t>Median household income</t>
  </si>
  <si>
    <t>Number of people living in poverty</t>
  </si>
  <si>
    <t>Number of people without health insurance</t>
  </si>
  <si>
    <t>Percent of land used for development</t>
  </si>
  <si>
    <t>Percent of population &gt;= 65 years living alone in a non-family household</t>
  </si>
  <si>
    <t>Percent of population living in poverty</t>
  </si>
  <si>
    <t>Percent of population of a race other than white</t>
  </si>
  <si>
    <t>Percent of population without health insurance</t>
  </si>
  <si>
    <t>Rate of hospitalisation for heart disease among Medicare beneficiaries &gt;= 65 years</t>
  </si>
  <si>
    <t>Heat-related mortality</t>
  </si>
  <si>
    <t>Number of summertime (May-Sep) heat-related deaths, by year</t>
  </si>
  <si>
    <t>Historic extreme heat days and events</t>
  </si>
  <si>
    <t>Dates of extreme heat days</t>
  </si>
  <si>
    <t>Dates of extreme heat events</t>
  </si>
  <si>
    <t>Historic extreme precipitation</t>
  </si>
  <si>
    <t>Monthly estimates of precipitation</t>
  </si>
  <si>
    <t>Number of extreme precipitation days</t>
  </si>
  <si>
    <t>Temperature distribution</t>
  </si>
  <si>
    <t>Daily estimates of maximum heat index for summer months (May-Sep)</t>
  </si>
  <si>
    <t>Daily estimates of maximum temperature for summer months (May-Sep)</t>
  </si>
  <si>
    <t>Drought duration and severity</t>
  </si>
  <si>
    <t>Maximum number of consecutive months of mild dought or worse (monthly)</t>
  </si>
  <si>
    <t>Number of months of mild drought or worse per year (monthly)</t>
  </si>
  <si>
    <t>Maximum number of consecutive months of mild dought or worse (weekly)</t>
  </si>
  <si>
    <t>Number of months of mild drought or worse per year (weekly)</t>
  </si>
  <si>
    <t>Sunlight</t>
  </si>
  <si>
    <t>Annual average sunlight exposure measured by solar irradiance (kJ/m2)</t>
  </si>
  <si>
    <t>Monthly average sunlight exposure measured by solar irradiance (kJ/m2)</t>
  </si>
  <si>
    <t>Ultraviolet</t>
  </si>
  <si>
    <t>Annual average daily dose of IV irradiance (J/m2)</t>
  </si>
  <si>
    <t>Annual average UV irradiance at noon (mW/m2)</t>
  </si>
  <si>
    <t>Monthly average daily dose of UV irradiance (J/m2)</t>
  </si>
  <si>
    <t>Monthly average UV irradiance at noon (mW/m2)</t>
  </si>
  <si>
    <t>Solar radiation</t>
  </si>
  <si>
    <t>Daily UVR levels</t>
  </si>
  <si>
    <t>Melanoma rates</t>
  </si>
  <si>
    <t>SunSmart Programs</t>
  </si>
  <si>
    <t>Hot days</t>
  </si>
  <si>
    <t>Excess morbidity and mortality from extreme temperature</t>
  </si>
  <si>
    <t>Planned Council heat response</t>
  </si>
  <si>
    <t>Flood areas</t>
  </si>
  <si>
    <t>Drought areas</t>
  </si>
  <si>
    <t>Grants provided for effects of flood</t>
  </si>
  <si>
    <t>Bushfire</t>
  </si>
  <si>
    <t>Bushfire danger</t>
  </si>
  <si>
    <t>Number of bushfires</t>
  </si>
  <si>
    <t>Grants provided for effects of bushfires</t>
  </si>
  <si>
    <t>Areas affected by bushfire</t>
  </si>
  <si>
    <t>Severe weather events</t>
  </si>
  <si>
    <t>Severe wind events</t>
  </si>
  <si>
    <t>Grants provided for effects of severe weather</t>
  </si>
  <si>
    <t>Salinity</t>
  </si>
  <si>
    <t>Arable land</t>
  </si>
  <si>
    <t>Sea level rise</t>
  </si>
  <si>
    <r>
      <t xml:space="preserve">Climate change </t>
    </r>
    <r>
      <rPr>
        <i/>
        <sz val="11"/>
        <color theme="1"/>
        <rFont val="Calibri"/>
        <family val="2"/>
        <scheme val="minor"/>
      </rPr>
      <t>(to be expanded)</t>
    </r>
  </si>
  <si>
    <t>Number of days over 25°C</t>
  </si>
  <si>
    <t>Number of days below 0°C</t>
  </si>
  <si>
    <t>Notifications of cryptosporidiosis and giardiasis (water quality?)</t>
  </si>
  <si>
    <t>Number of days with soil moisture deficit</t>
  </si>
  <si>
    <t>Notifications of salmonellosis (water quality?)</t>
  </si>
  <si>
    <t>Total energy consumed, by fuel type and sector</t>
  </si>
  <si>
    <r>
      <t xml:space="preserve">UV exposure </t>
    </r>
    <r>
      <rPr>
        <i/>
        <sz val="11"/>
        <color theme="1"/>
        <rFont val="Calibri"/>
        <family val="2"/>
        <scheme val="minor"/>
      </rPr>
      <t>(to be expanded)</t>
    </r>
  </si>
  <si>
    <t>Monthly UV index at midday (peak and average), at four locations throughout New Zealand</t>
  </si>
  <si>
    <t>Number of melanoma cancer registrations</t>
  </si>
  <si>
    <t>Number of melanoma cancer deaths</t>
  </si>
  <si>
    <t>Number of non-melanoma skin cancer deaths</t>
  </si>
  <si>
    <t>Proportion of adults who have vitamin D deficiency</t>
  </si>
  <si>
    <t>Campylobacter infection</t>
  </si>
  <si>
    <t>Cholera</t>
  </si>
  <si>
    <t>Harmful algal blooms</t>
  </si>
  <si>
    <t>Leptospirosis</t>
  </si>
  <si>
    <t>Gastrointestinal disease</t>
  </si>
  <si>
    <t>Cryptosporitdiosis notifications (per year)</t>
  </si>
  <si>
    <t>Number of "boil water" alerts (per year)</t>
  </si>
  <si>
    <t>Diarrhoea, vomiting</t>
  </si>
  <si>
    <t>Amoebic meningitis</t>
  </si>
  <si>
    <t>Outbreaks of water-borne diseases</t>
  </si>
  <si>
    <t>Number of outbreaks and cases per year reported for drinking</t>
  </si>
  <si>
    <t>Access to improved water sources and public water supply</t>
  </si>
  <si>
    <t>Population % with access to adequate amount of safe drinking water in the home</t>
  </si>
  <si>
    <t>Access to waste water treatment and improved sanitation</t>
  </si>
  <si>
    <t>Population % served by a sewerage system connected to a wastewater treatment facility</t>
  </si>
  <si>
    <t>Bathing water quality</t>
  </si>
  <si>
    <t>Coastal and freshwater zones meeting guide values</t>
  </si>
  <si>
    <t>Exceedance of guidelines at recreational marine and freshwater beaches</t>
  </si>
  <si>
    <t>0-5% of samples at the beach exceed guidelines</t>
  </si>
  <si>
    <t>5-10% of samples at the beach exceed guidelines</t>
  </si>
  <si>
    <t>10-25% of samples at the beach exceed guidelines</t>
  </si>
  <si>
    <t>25% of samples at the beach exceed guidelines</t>
  </si>
  <si>
    <t>Estimated number of people with access to safe drinking water supplies</t>
  </si>
  <si>
    <t>Percentage of population served by compliant drinking-water supplies</t>
  </si>
  <si>
    <t>Notifications of water-borne disease</t>
  </si>
  <si>
    <t>Notifications of water-borne disease (campylobacteriosis, cryptosporidiosis, giardiasis)</t>
  </si>
  <si>
    <t xml:space="preserve">Groundwater extraction versus availability </t>
  </si>
  <si>
    <t>Exceedences of groundwater quality guidelines</t>
  </si>
  <si>
    <t>Surface Water</t>
  </si>
  <si>
    <t xml:space="preserve">Extent of deep-rooted vegetation cover by catchment </t>
  </si>
  <si>
    <t xml:space="preserve">Surface water extraction versus availability </t>
  </si>
  <si>
    <t xml:space="preserve">Environmental Flows Objectives </t>
  </si>
  <si>
    <t xml:space="preserve">Discharges from point sources </t>
  </si>
  <si>
    <t xml:space="preserve">Surface water salinity </t>
  </si>
  <si>
    <t xml:space="preserve">Exceedences of surface water quality guidelines </t>
  </si>
  <si>
    <t xml:space="preserve">Freshwater algal blooms </t>
  </si>
  <si>
    <t xml:space="preserve">Waste water treatment (inland waters) </t>
  </si>
  <si>
    <t>Waste water re-use (inland waters)</t>
  </si>
  <si>
    <t>Aquatic Habitats</t>
  </si>
  <si>
    <t xml:space="preserve">Vegetated stream length </t>
  </si>
  <si>
    <t xml:space="preserve">River health (AUSRIVAS) </t>
  </si>
  <si>
    <t xml:space="preserve">Extent and condition of wetlands </t>
  </si>
  <si>
    <t>Estimated freshwater fish stocks</t>
  </si>
  <si>
    <t>Arsenic in community water systems</t>
  </si>
  <si>
    <t>Mean concentration of Arsenic (µg/L) by year</t>
  </si>
  <si>
    <t>Number of community water systems (CWS) by max arsenic concentrations (µg/L) by year</t>
  </si>
  <si>
    <t>Number of CWS by mean arsenic concentrations (µg/L) by year</t>
  </si>
  <si>
    <t>Number of people served by CWS by max arsenic concentrations (µg/L) by year</t>
  </si>
  <si>
    <r>
      <t>Number of people served by CWS by mean arsenic concentrations (</t>
    </r>
    <r>
      <rPr>
        <sz val="11"/>
        <color theme="1"/>
        <rFont val="Calibri"/>
        <family val="2"/>
      </rPr>
      <t>µ</t>
    </r>
    <r>
      <rPr>
        <sz val="11"/>
        <color theme="1"/>
        <rFont val="Calibri"/>
        <family val="2"/>
        <scheme val="minor"/>
      </rPr>
      <t>g/L) by year</t>
    </r>
  </si>
  <si>
    <t>Atrazine in community water systems</t>
  </si>
  <si>
    <t>Mean concentration of Atrazine (µg/L) by year</t>
  </si>
  <si>
    <t>Number of CWS by max atrazine concentrations (µg/L) by year</t>
  </si>
  <si>
    <t>Number of CWS by mean atrazine concentrations (µg/L) by quarter</t>
  </si>
  <si>
    <t>Number of CWS by mean arazine concentrations (µg/L) by year</t>
  </si>
  <si>
    <t>Number of people served by CWS by max atrazine concentrations (µg/L) by year</t>
  </si>
  <si>
    <t>Number of people served by CWS by mean atrazine concentrations (µg/L) by quarter</t>
  </si>
  <si>
    <t>Number of people served by CWS by mean atrazine concentrations (µg/L) by year</t>
  </si>
  <si>
    <t>DEHP in community water systems</t>
  </si>
  <si>
    <t>Mean concentration of DEHP (µg/L) by year</t>
  </si>
  <si>
    <t>Number of CWS by max DEHP concentrations (µg/L) by year</t>
  </si>
  <si>
    <t>Number of CWS by mean DEHP concentrations (µg/L) by year</t>
  </si>
  <si>
    <t>Number of people served by CWS by max DEHP concentrations (µg/L) by year</t>
  </si>
  <si>
    <t>Number of people served by CWS by mean DEHP concentrations (µg/L) by year</t>
  </si>
  <si>
    <t>Disinfection byproducts in community water systems</t>
  </si>
  <si>
    <t>Mean concentration of haloacetic acids (HAA5) (µg/L) by year</t>
  </si>
  <si>
    <t>Mean concentration of total trihalomethane (TTHM) (µg/L) by year</t>
  </si>
  <si>
    <t>Number of CWS by mean HAA5 concentrations (µg/L) by quarter</t>
  </si>
  <si>
    <t>Number of CWS by max HAA5 concentrations (µg/L) by year</t>
  </si>
  <si>
    <t>Number of CWS by max TTHM concentrations (µg/L) by year</t>
  </si>
  <si>
    <t>Number of CWS by mean TTHM concentrations (µg/L) by year</t>
  </si>
  <si>
    <t>Number of people served by CWS by max HAA5 concentrations (µg/L) by year</t>
  </si>
  <si>
    <t>Number of people served by CWS by max TTHM concentrations (µg/L) by year</t>
  </si>
  <si>
    <t>Number of people served by CWS by mean HAA5 concentrations (µg/L) by quarter</t>
  </si>
  <si>
    <t>Number of people served by CWS by mean HAA5 concentrations (µg/L) by year</t>
  </si>
  <si>
    <t>Number of people served by CWS by mean TTHM concentrations (µg/L) by quarter</t>
  </si>
  <si>
    <t>Number of people served by CWS by mean TTHM concentrations (µg/L) by year</t>
  </si>
  <si>
    <t>Nitrates in community water systems</t>
  </si>
  <si>
    <t>Mean concentration of nitrate (mg/L) by year</t>
  </si>
  <si>
    <t>Number of CWS by max nitrate concentrations (mg/L) by year</t>
  </si>
  <si>
    <t>Number of CWS by mean nitrate concentrations (mg/L) by year</t>
  </si>
  <si>
    <t>Number of CWS by mean nitrate concentrations (mg/L) by quarter</t>
  </si>
  <si>
    <t>Number of people served by CWS by mean nitrate concentrations (mg/L) by year</t>
  </si>
  <si>
    <t>Number of people served by CWS by max nitrate concentrations (mg/L) by year</t>
  </si>
  <si>
    <t>Number of people served by CWS by mean nitrate concentrations (mg/L) by quarter</t>
  </si>
  <si>
    <t>PCE in community water systems</t>
  </si>
  <si>
    <t>Mean concentration of PCE (µg/L) by year</t>
  </si>
  <si>
    <t>Number of CWS by max PCE concentrations (µg/L) by year</t>
  </si>
  <si>
    <t>Number of CWS by mean PCE concentrations (µg/L) by year</t>
  </si>
  <si>
    <t>Number of people served by CWS by max PCE concentrations (µg/L) by year</t>
  </si>
  <si>
    <t>Number of people served by CWS by mean PCE concentrations (µg/L) by year</t>
  </si>
  <si>
    <t>Perchlorate in drinking water</t>
  </si>
  <si>
    <t>CWS with detections of perchlorate</t>
  </si>
  <si>
    <t>PFAS in community water systems</t>
  </si>
  <si>
    <t>CWS that sample for PFAS chemicals</t>
  </si>
  <si>
    <t>CWS with detections of PFOS, PFOA, PFNA, PFBS, PFHxS, PFHpA</t>
  </si>
  <si>
    <t>CWS with exceedances of PFOA + PFOS combined</t>
  </si>
  <si>
    <t>Public water use</t>
  </si>
  <si>
    <t>Number of CWS</t>
  </si>
  <si>
    <t>Number of people receiving water from CWS</t>
  </si>
  <si>
    <t>Radium in community water systems</t>
  </si>
  <si>
    <t>Mean concentration of radium (picoCuries/L) by year</t>
  </si>
  <si>
    <t>Number of CWS by max radium concentrations (picoCuries/L) by year</t>
  </si>
  <si>
    <t>Number of CWS by mean radium concentrations (picoCuries/L) by year</t>
  </si>
  <si>
    <t>Number of people served by CWS by max radium concentrations (picoCuries/L) by year</t>
  </si>
  <si>
    <t>Number of people served by CWS by mean radium concentrations (picoCuries/L) by year</t>
  </si>
  <si>
    <t>TCE in community water systems</t>
  </si>
  <si>
    <t>Mean concentration of TCE (µg/L) by year</t>
  </si>
  <si>
    <t>Number of CWS by max TCE concentrations (µg/L) by year</t>
  </si>
  <si>
    <t>Number of CWS by mean TCE concentrations (µg/L) by year</t>
  </si>
  <si>
    <t>Number of people served by CWS by max TCE concentrations (µg/L) by year</t>
  </si>
  <si>
    <t>Number of people served by CWS by mean TCE concentrations (µg/L) by year</t>
  </si>
  <si>
    <t>Uranium in community water systems</t>
  </si>
  <si>
    <t>Mean concentration of uranium (µg/L) by year</t>
  </si>
  <si>
    <t>Number of CWS by max uraniumconcentrations (µg/L) by year</t>
  </si>
  <si>
    <t>Number of CWS by mean uranium concentrations (µg/L) by year</t>
  </si>
  <si>
    <t>Number of people served by CWS by max uranium concentrations (µg/L) by year</t>
  </si>
  <si>
    <t>Number of people served by CWS by mean uranium concentrations (µg/L) by year</t>
  </si>
  <si>
    <t>Drinking</t>
  </si>
  <si>
    <r>
      <t>E. coli</t>
    </r>
    <r>
      <rPr>
        <sz val="11"/>
        <color rgb="FF000000"/>
        <rFont val="Calibri"/>
        <family val="2"/>
        <scheme val="minor"/>
      </rPr>
      <t xml:space="preserve"> exceedences</t>
    </r>
  </si>
  <si>
    <t>Fluoridation</t>
  </si>
  <si>
    <t>Water business audits</t>
  </si>
  <si>
    <t>Access to treated water supply</t>
  </si>
  <si>
    <t>Recreational (land &amp; land contamination?)</t>
  </si>
  <si>
    <t>Beach water quality</t>
  </si>
  <si>
    <t>Illness associated with swimming pools</t>
  </si>
  <si>
    <t>Fish kills</t>
  </si>
  <si>
    <t xml:space="preserve">River water quality </t>
  </si>
  <si>
    <t>Pollution licence breaches</t>
  </si>
  <si>
    <t xml:space="preserve">Notified sewage spills </t>
  </si>
  <si>
    <t>Residues in fish</t>
  </si>
  <si>
    <t>Local recreational water quality reporting</t>
  </si>
  <si>
    <t>Recycled</t>
  </si>
  <si>
    <t>Treatment plant failures</t>
  </si>
  <si>
    <t>Number of harmful algal blooms</t>
  </si>
  <si>
    <r>
      <t xml:space="preserve">Drinking-water quality </t>
    </r>
    <r>
      <rPr>
        <i/>
        <sz val="11"/>
        <color theme="1"/>
        <rFont val="Calibri"/>
        <family val="2"/>
        <scheme val="minor"/>
      </rPr>
      <t>(to be expanded)</t>
    </r>
  </si>
  <si>
    <t>Population with access to bacteriologically compliant drinking-water</t>
  </si>
  <si>
    <t>Population with access to protozoally compliant drinking-water</t>
  </si>
  <si>
    <t>Notifications of campylobacteriosis, cryptosporidiosis and giardiasis</t>
  </si>
  <si>
    <t>Population with access to fluoridated drinking-water</t>
  </si>
  <si>
    <t>Undernutrition</t>
  </si>
  <si>
    <t>Salmonella food poisoning and other foodborne diseases</t>
  </si>
  <si>
    <t>Mycotoxin effects</t>
  </si>
  <si>
    <t>Changes to diet</t>
  </si>
  <si>
    <t>Food poisoning</t>
  </si>
  <si>
    <t>Contamination</t>
  </si>
  <si>
    <t>Product recalls</t>
  </si>
  <si>
    <t>Chemical residues</t>
  </si>
  <si>
    <t>Disease</t>
  </si>
  <si>
    <t>Foodborne outbreaks</t>
  </si>
  <si>
    <t>Climate related disease</t>
  </si>
  <si>
    <t>Nutrition</t>
  </si>
  <si>
    <t>Iodine deficiency</t>
  </si>
  <si>
    <t>Chikungunya</t>
  </si>
  <si>
    <t>Dengue</t>
  </si>
  <si>
    <t>Encephalitis (various forms)</t>
  </si>
  <si>
    <t>Hantavirus infection</t>
  </si>
  <si>
    <t>Lyme disease</t>
  </si>
  <si>
    <t>Malaria</t>
  </si>
  <si>
    <t>Rift Valley fever</t>
  </si>
  <si>
    <t>West Nile virus infection</t>
  </si>
  <si>
    <t>Zika virus infection</t>
  </si>
  <si>
    <t>Ross River virus</t>
  </si>
  <si>
    <t>Ross River virus incidence</t>
  </si>
  <si>
    <t>Distance to coastal water body</t>
  </si>
  <si>
    <t>Ross River virus disease</t>
  </si>
  <si>
    <t>Barmah Forest virus disease</t>
  </si>
  <si>
    <t>Murray Valley Encephalitis</t>
  </si>
  <si>
    <t>Distribution of potential disease-vectors species in New Zealand</t>
  </si>
  <si>
    <t>Distribution and status of potential disease-vectors species in New Zealand</t>
  </si>
  <si>
    <t>Overseas outbreaks of notifiable diseases</t>
  </si>
  <si>
    <t>Outbreaks overseas of notifiable diseases</t>
  </si>
  <si>
    <t>Vector borne disease notifications</t>
  </si>
  <si>
    <t>Vector borne disease notifications in New Zealand 1997-2007</t>
  </si>
  <si>
    <t>Arbovirus</t>
  </si>
  <si>
    <t>Alphavirus notifications (Ross River, Barmah Forest)</t>
  </si>
  <si>
    <t>Artifical wetlands</t>
  </si>
  <si>
    <t>Weather favourable to mosquito production</t>
  </si>
  <si>
    <t>Noise pollution</t>
  </si>
  <si>
    <t>Ischemic heart disease mortality</t>
  </si>
  <si>
    <t>Road traffic noise</t>
  </si>
  <si>
    <t>Physical injuries</t>
  </si>
  <si>
    <t>Reduced access to health care, food, water</t>
  </si>
  <si>
    <t>Energy</t>
  </si>
  <si>
    <t xml:space="preserve">Energy use </t>
  </si>
  <si>
    <t>Energy sources</t>
  </si>
  <si>
    <t>Water Demographics</t>
  </si>
  <si>
    <t xml:space="preserve">Exceedences of drinking water quality </t>
  </si>
  <si>
    <t xml:space="preserve">Urban green space </t>
  </si>
  <si>
    <t xml:space="preserve">Residential density </t>
  </si>
  <si>
    <t xml:space="preserve">Population distribution and number of people per dwelling </t>
  </si>
  <si>
    <t>Visitor numbers</t>
  </si>
  <si>
    <t>Transport</t>
  </si>
  <si>
    <t xml:space="preserve">Public transport use </t>
  </si>
  <si>
    <t>Fuel consumption per transport output</t>
  </si>
  <si>
    <t>Waste</t>
  </si>
  <si>
    <t>Solid waste generation and disposal</t>
  </si>
  <si>
    <t>Community Attitudes and actions</t>
  </si>
  <si>
    <t xml:space="preserve">Community attitudes and actions </t>
  </si>
  <si>
    <t>Unintentional carbon monoxide poisoning mortality</t>
  </si>
  <si>
    <t>Age-adjusted death rate from CO poisoning per 100,000 population over</t>
  </si>
  <si>
    <t>Average annual number of deaths from CO poisoning over</t>
  </si>
  <si>
    <t>Crude death rate from CO poisoning per 100,000 population</t>
  </si>
  <si>
    <t>Unintentional CO poisoning emergency department visits</t>
  </si>
  <si>
    <t>Age-adjusted death rate of emergency department visits for CO poisoning per 100,000</t>
  </si>
  <si>
    <t>Crude rate of emergency department visits for CO poisoning per 100,000</t>
  </si>
  <si>
    <t>Number of emergency department visits for CO poisoning</t>
  </si>
  <si>
    <t>Unintentional CO poisoning  hospitalisations</t>
  </si>
  <si>
    <t>Age-adjusted rate of hospitalisations for CO poisoning per 100,000</t>
  </si>
  <si>
    <t>Crude rate of hospitalisations for CO poisoning per 100,000</t>
  </si>
  <si>
    <t>Number of hospitalisations for CO poisoning</t>
  </si>
  <si>
    <t>Households</t>
  </si>
  <si>
    <t>Number of housing units with 10 or more units</t>
  </si>
  <si>
    <t>Number o housing units with more people than rooms</t>
  </si>
  <si>
    <t>Number of housing units with no vehicle available</t>
  </si>
  <si>
    <t>Number of mobile-home housing units</t>
  </si>
  <si>
    <t>Number of people living in group quarters</t>
  </si>
  <si>
    <t>Number of renter-occupied housing units</t>
  </si>
  <si>
    <t>Number of vacant housing units</t>
  </si>
  <si>
    <t>Percent of housing units with 10 or more units</t>
  </si>
  <si>
    <t>Percent o housing units with more people than rooms</t>
  </si>
  <si>
    <t>Percent of hosuing units with no vehicle available</t>
  </si>
  <si>
    <t>Percent of movile-home housin units</t>
  </si>
  <si>
    <t>Pecent of renter-occupied housing units</t>
  </si>
  <si>
    <t>Percent of vacant housing units</t>
  </si>
  <si>
    <t>Percent population living in group quarters</t>
  </si>
  <si>
    <t>Internet access</t>
  </si>
  <si>
    <t>Number of households with a smartphone</t>
  </si>
  <si>
    <t>Number of households with a smartphone, but no other device</t>
  </si>
  <si>
    <t>Number of households with income less than $20,000 without an internet subscription</t>
  </si>
  <si>
    <t>Number of households with no internet access</t>
  </si>
  <si>
    <t>Number of people age 25+ years, with low education who have a computer without internet</t>
  </si>
  <si>
    <t>Number of people age 65+ years, who have a computer without internet</t>
  </si>
  <si>
    <t>Number of people with access to a computer with internet, but no cell phone</t>
  </si>
  <si>
    <t>Number of unemployed people 16+ who have a computer without internet</t>
  </si>
  <si>
    <t>Percent of households with a smartphone</t>
  </si>
  <si>
    <t>Percent of households with a smartphone, but no other device</t>
  </si>
  <si>
    <t>Percent of households with income less than $20,000 without an internet subscription</t>
  </si>
  <si>
    <t>Percent of households with no internet access</t>
  </si>
  <si>
    <t>Percent of people age 25+ years, with low education who have a computer without internet</t>
  </si>
  <si>
    <t>Percent of people age 65+ years, who have a computer without internet</t>
  </si>
  <si>
    <t>Percent of people with access to a computer with internet, but no cell phone</t>
  </si>
  <si>
    <t>Percent of unemployed people 16+ who have a computer without internet</t>
  </si>
  <si>
    <t>Land cover</t>
  </si>
  <si>
    <t>Average percent of developed imperviousness</t>
  </si>
  <si>
    <t>Perent of land covered by forest</t>
  </si>
  <si>
    <t>Percent of land covered by water</t>
  </si>
  <si>
    <t>Land use</t>
  </si>
  <si>
    <t>Classification of county from rural to urban (six category scale)</t>
  </si>
  <si>
    <t>Classification of county from rural to urban (two category scale)</t>
  </si>
  <si>
    <t>Percent of land used for agriculture</t>
  </si>
  <si>
    <t>Medical infrastructure</t>
  </si>
  <si>
    <t>Number of hospitals per 100,000 population</t>
  </si>
  <si>
    <t>Access to parks and public elementary schools</t>
  </si>
  <si>
    <t>Number of children aged 5-9 living within half a mile of a public elementary school</t>
  </si>
  <si>
    <t>Number of people living within a half mile of a park</t>
  </si>
  <si>
    <t>Percent of population aged 5-9 living within a half mile of a public elementary school</t>
  </si>
  <si>
    <t>Percent of population living within a half mile of a park</t>
  </si>
  <si>
    <t>Commute time</t>
  </si>
  <si>
    <t>Average one-way commute time (minutes) for workers 16+ for all travel modes</t>
  </si>
  <si>
    <t>Number of workers 16+ driving 20+ minutes to work (car, truck, van)</t>
  </si>
  <si>
    <t>Number of workers 16+ taking public transportation 45+ minutes to work</t>
  </si>
  <si>
    <t>Number of workers 16+ walking 10+ minutes to work</t>
  </si>
  <si>
    <t>Percent of workers 16+ driving 20+ minutes to work (car, truck, van)</t>
  </si>
  <si>
    <t>Percent of workers 16+ taking public transportation 45+ minutes to work</t>
  </si>
  <si>
    <t>Percent of workers 16+ walking 10+ minutes to work</t>
  </si>
  <si>
    <t>Motor vehicle-related fatalities</t>
  </si>
  <si>
    <t>Location of all fatal motor vehicle crashes</t>
  </si>
  <si>
    <t>Location of fatal motor vehicle crashes by crash type</t>
  </si>
  <si>
    <t>Number of atal motor vehicle crashes</t>
  </si>
  <si>
    <t>Percent of fatal motor vehicle crashes involving cyclists or pedestrians</t>
  </si>
  <si>
    <t>Rate of fatal motor vehicle crashes per 100,000 population</t>
  </si>
  <si>
    <t>Proximity of population and schools to highways</t>
  </si>
  <si>
    <t>Number of people living within 150m of a highway</t>
  </si>
  <si>
    <t>Number of public schools located within 150m of a highway</t>
  </si>
  <si>
    <t>Percent of population living within 150m of a highway</t>
  </si>
  <si>
    <t>Percent of public schools located within 10 of a highway</t>
  </si>
  <si>
    <t>Types of transportation to work</t>
  </si>
  <si>
    <t xml:space="preserve">Number of workers 16+ </t>
  </si>
  <si>
    <t>Number of workers 16+ that used active transportation</t>
  </si>
  <si>
    <t>Number of workers 16+ that used car, truck, van</t>
  </si>
  <si>
    <t>Number of workers 16+ that used public transportation (excluding taxicabs)</t>
  </si>
  <si>
    <t>Number of workers 16+ that worked at home</t>
  </si>
  <si>
    <t>Percent of workers 16+ that used active transportation</t>
  </si>
  <si>
    <t>Percent of workers 16+ that used car, truck, van</t>
  </si>
  <si>
    <t>Percent of workers 16+ that used public transportation (excluding taxicabs)</t>
  </si>
  <si>
    <t>Percent of workers 16+ that worked at home</t>
  </si>
  <si>
    <t>Dedicated cycle trails</t>
  </si>
  <si>
    <t>Dedicated walking trails</t>
  </si>
  <si>
    <t>Public transport patronage</t>
  </si>
  <si>
    <t>Road traffic accidents</t>
  </si>
  <si>
    <t>Access to public transport</t>
  </si>
  <si>
    <t>Journey to work</t>
  </si>
  <si>
    <t>Public open space</t>
  </si>
  <si>
    <t>Public open space availability</t>
  </si>
  <si>
    <t>Distance to open space</t>
  </si>
  <si>
    <t>Backyard size</t>
  </si>
  <si>
    <t>Noise</t>
  </si>
  <si>
    <t>Noise complaints</t>
  </si>
  <si>
    <t>Legionella</t>
  </si>
  <si>
    <t>Poor cooling tower samples</t>
  </si>
  <si>
    <t>Cooling tower positive for Legionella</t>
  </si>
  <si>
    <t>Legionellosis notifications</t>
  </si>
  <si>
    <t>Risk management audits</t>
  </si>
  <si>
    <t>Asbestos</t>
  </si>
  <si>
    <t>Old house renovation</t>
  </si>
  <si>
    <t>Shelter</t>
  </si>
  <si>
    <t>People seeking assistance</t>
  </si>
  <si>
    <t>Chemical hazards</t>
  </si>
  <si>
    <t>Factory fires and spills</t>
  </si>
  <si>
    <t>Non-occupational chemical exposure</t>
  </si>
  <si>
    <t>Urban fires</t>
  </si>
  <si>
    <t>Urban fires attended</t>
  </si>
  <si>
    <r>
      <t xml:space="preserve">Air quality/Transport </t>
    </r>
    <r>
      <rPr>
        <i/>
        <sz val="11"/>
        <color theme="1"/>
        <rFont val="Calibri"/>
        <family val="2"/>
        <scheme val="minor"/>
      </rPr>
      <t>(to be expanded)</t>
    </r>
  </si>
  <si>
    <t>Number of motor vehicles in the fleet, by vehicle type and fuel type</t>
  </si>
  <si>
    <t>Number of motor vehicle registrations, by vehicle type and fuel type</t>
  </si>
  <si>
    <t>Average age of vehicle fleet</t>
  </si>
  <si>
    <r>
      <t xml:space="preserve">Indoor environment </t>
    </r>
    <r>
      <rPr>
        <i/>
        <sz val="11"/>
        <color theme="1"/>
        <rFont val="Calibri"/>
        <family val="2"/>
        <scheme val="minor"/>
      </rPr>
      <t>(to be expanded)</t>
    </r>
  </si>
  <si>
    <t>Proportion of dwellings with no heating source</t>
  </si>
  <si>
    <t>Percentage of the population living in crowded households</t>
  </si>
  <si>
    <t>Percentage of children and non-smoking adults exposed to second-hand smoke in the home</t>
  </si>
  <si>
    <t>Maternal smoking at two weeks postnatal</t>
  </si>
  <si>
    <r>
      <t xml:space="preserve">Transport </t>
    </r>
    <r>
      <rPr>
        <i/>
        <sz val="11"/>
        <color theme="1"/>
        <rFont val="Calibri"/>
        <family val="2"/>
        <scheme val="minor"/>
      </rPr>
      <t>(to be expanded)</t>
    </r>
  </si>
  <si>
    <t>Household travel time by mode of transport</t>
  </si>
  <si>
    <t>Road traffic injury mortality in New Zealand</t>
  </si>
  <si>
    <t>Road traffic injury hospitalisations in New Zealand</t>
  </si>
  <si>
    <t>Unmet need for GP services due to a lack of transport</t>
  </si>
  <si>
    <t>Main mode of transport to work on Census day</t>
  </si>
  <si>
    <t>Commuting time by mode of transport</t>
  </si>
  <si>
    <t>Lead poisoning</t>
  </si>
  <si>
    <t>Blood lead levels</t>
  </si>
  <si>
    <t>Lead poisoning notifications: rate per 100,000 (by year)</t>
  </si>
  <si>
    <t>Persistent organic pollutants in human milk</t>
  </si>
  <si>
    <t>Levels of selected dioxins and PCBs in human milk fat</t>
  </si>
  <si>
    <t>Exposure of children to chemical hazards in food</t>
  </si>
  <si>
    <t>Dietary exposure to potentially hazardous chemicals in children's food</t>
  </si>
  <si>
    <t>Levels of lead in children's blood</t>
  </si>
  <si>
    <t>Geometric mena of children under 6 years of age</t>
  </si>
  <si>
    <t>Percentage of children under 6 years of age with increased blood lead level (&gt;10ug/dl)</t>
  </si>
  <si>
    <t>Radon levels in dwellings</t>
  </si>
  <si>
    <t>Aestimated annual mean of radon levels in dwellings and proportion of dwellings</t>
  </si>
  <si>
    <t>Incidence of childhood leukemia</t>
  </si>
  <si>
    <t>Standardised incidence rate of leukemia in age 0-14 years</t>
  </si>
  <si>
    <t>Incidence of melanoma under 55 years of age</t>
  </si>
  <si>
    <t>Standardised incidence rate of melanoma under 55 years</t>
  </si>
  <si>
    <t>Levels of selected dioxins and PCBs in human milk fat from pooled samples</t>
  </si>
  <si>
    <t>Aestimated annual mean of radon levels in dwellings</t>
  </si>
  <si>
    <t>Proportion of dwellings with radon levels above 200 Bq/m3 and 400 Bq/m3</t>
  </si>
  <si>
    <t>Work injuries in children and young people</t>
  </si>
  <si>
    <t>Standardized incidence rate of work injuries among employees (per 100,000 employed)</t>
  </si>
  <si>
    <t>Land Use and Management Erosion</t>
  </si>
  <si>
    <t xml:space="preserve">Changes in land use </t>
  </si>
  <si>
    <t>http://stat.data.abs.gov.au/Index.aspx?DatasetCode=ABS_LAMPS</t>
  </si>
  <si>
    <t xml:space="preserve">Potential for erosion </t>
  </si>
  <si>
    <t>https://ecat.ga.gov.au/geonetwork/srv/eng/catalog.search#/metadata/79676</t>
  </si>
  <si>
    <t xml:space="preserve">Wind erosion from high wind events </t>
  </si>
  <si>
    <t>https://ecat.ga.gov.au/geonetwork/srv/eng/catalog.search#/metadata/82510</t>
  </si>
  <si>
    <t xml:space="preserve">Area of rising water tables </t>
  </si>
  <si>
    <t>https://ecat.ga.gov.au/geonetwork/srv/eng/catalog.search#/metadata/121054</t>
  </si>
  <si>
    <t>Area affected by salinity</t>
  </si>
  <si>
    <t>https://ecat.ga.gov.au/geonetwork/srv/eng/catalog.search#/metadata/69869</t>
  </si>
  <si>
    <t>Acidity Contamination</t>
  </si>
  <si>
    <t xml:space="preserve">Area affected by acidity </t>
  </si>
  <si>
    <t>Exceedences of the Maximum Residue Levels in food and produce</t>
  </si>
  <si>
    <t>https://www.bryantchristie.com/BCGlobal-Subscriptions/Pesticide-MRLs ? Costs money</t>
  </si>
  <si>
    <t>Age of housing</t>
  </si>
  <si>
    <t>Number of homes built before 1950</t>
  </si>
  <si>
    <t>Number of homes built between 1950 and 1979</t>
  </si>
  <si>
    <t>Annual blood lead levels</t>
  </si>
  <si>
    <t>Number of children tested</t>
  </si>
  <si>
    <t>Number of children tested with blood lead levels above standard level</t>
  </si>
  <si>
    <t>Pesticide related illness</t>
  </si>
  <si>
    <t>Number of deaths from exposures to all pesticides</t>
  </si>
  <si>
    <t>Number of major effect illnesses from exposure to all pesticides</t>
  </si>
  <si>
    <t>Number of minor effect illnesses from exposure to all pesticides</t>
  </si>
  <si>
    <t>Number of oderate effect illnesses from exposure to all pesticides</t>
  </si>
  <si>
    <t>Number of no effect illnesses from exposure to all pesticides</t>
  </si>
  <si>
    <t>Number of unable to follow-potentially toxic illnesses from exposure to all pesticides</t>
  </si>
  <si>
    <t>Rate of minor effect illnesses from exposure to all pesticides /100,000</t>
  </si>
  <si>
    <t>Rate of moderate effect illnesses from exposure to all pesticides /100,000</t>
  </si>
  <si>
    <t>Rate of no effect illnesses from exposure to all pesticides /100,000</t>
  </si>
  <si>
    <t>Rate of unable to follow-potentially toxic illnesses from exposure to all pesticides /100,000</t>
  </si>
  <si>
    <t>Reported pesticide exposure</t>
  </si>
  <si>
    <t>Number of reported exposures to all pesticides</t>
  </si>
  <si>
    <t>Number of reported exposures to disinfectants</t>
  </si>
  <si>
    <t>Number of reported exposures to fumigants</t>
  </si>
  <si>
    <t>Number of reported exposures to fungicides</t>
  </si>
  <si>
    <t>Number of reported exposures to herbicides</t>
  </si>
  <si>
    <t>Number of reported exposures to insecticides</t>
  </si>
  <si>
    <t>Number of reported exposures to repellents</t>
  </si>
  <si>
    <t>Number of reported exposures to rodenticides</t>
  </si>
  <si>
    <t>Rate of reported exposures to all pesticides /100,000</t>
  </si>
  <si>
    <t>Rate of reported exposures to disinfectants /100,000</t>
  </si>
  <si>
    <t>Rate of reported exposures to fumigants /100,000</t>
  </si>
  <si>
    <t>Rate of reported exposures to fungicides /100,000</t>
  </si>
  <si>
    <t>Rate of reported exposures to herbicides /100,000</t>
  </si>
  <si>
    <t>Rate of reported exposures to insecticides /100,000</t>
  </si>
  <si>
    <t>Rate of reported exposures to repellents /100,000</t>
  </si>
  <si>
    <t>Rate of reported exposures to rodenticides /100,000</t>
  </si>
  <si>
    <t>Radon tests from labs</t>
  </si>
  <si>
    <t>Maximum pre-mitigation radon level in tested buildings</t>
  </si>
  <si>
    <t>Median pre-mitigation radon level in tested buildings</t>
  </si>
  <si>
    <t>Number of buildings tested by year</t>
  </si>
  <si>
    <t>Number of buildings tested per 20 years</t>
  </si>
  <si>
    <t>Number of post-mitigation radon tests by radon level</t>
  </si>
  <si>
    <t>Number of pre-mitigation radon tests by radon level</t>
  </si>
  <si>
    <t>Percent of post-mitigation radon tests by radon level</t>
  </si>
  <si>
    <t>Percent of pre-mitigation radon tests by radon level</t>
  </si>
  <si>
    <t>Rate of housing unit tested, per 10,000 units</t>
  </si>
  <si>
    <t>Radon tests from states</t>
  </si>
  <si>
    <t>Number of buildings tested</t>
  </si>
  <si>
    <t>Pesticides</t>
  </si>
  <si>
    <t>Pesticide residues</t>
  </si>
  <si>
    <t>Contaminated Land</t>
  </si>
  <si>
    <t>Child care centre audits</t>
  </si>
  <si>
    <t>LGAs with contmainated land</t>
  </si>
  <si>
    <t>Identified unremediated sites</t>
  </si>
  <si>
    <r>
      <t xml:space="preserve">Hazardous substances </t>
    </r>
    <r>
      <rPr>
        <i/>
        <sz val="11"/>
        <color theme="1"/>
        <rFont val="Calibri"/>
        <family val="2"/>
        <scheme val="minor"/>
      </rPr>
      <t>(to be expanded)</t>
    </r>
  </si>
  <si>
    <t>Deaths due to hazardous substances exposures</t>
  </si>
  <si>
    <t>Hospitalisations due to hazardous substances exposures</t>
  </si>
  <si>
    <t>Unintentional carbon monoxide poisoning hospitalisations</t>
  </si>
  <si>
    <t>Lead absorption notifications</t>
  </si>
  <si>
    <t>Hazardous substances notifications</t>
  </si>
  <si>
    <t>Notifications arising from poisoning from chemical contamination of the environment</t>
  </si>
  <si>
    <t>Hazardous substances incidents</t>
  </si>
  <si>
    <t>Calls to National Poisons Centre</t>
  </si>
  <si>
    <t>Acute post-streptococcal glomerulonephritis (APSGN)</t>
  </si>
  <si>
    <t>Acute rheumatic fever</t>
  </si>
  <si>
    <t>Adverse events following immunisation</t>
  </si>
  <si>
    <t>Amoebic meningoencephalitis</t>
  </si>
  <si>
    <t>Anthrax</t>
  </si>
  <si>
    <t>Australian Bat Lyssavirus</t>
  </si>
  <si>
    <t>Barmah Forest virus infection</t>
  </si>
  <si>
    <t>Botulism</t>
  </si>
  <si>
    <t>Brucellosis</t>
  </si>
  <si>
    <t>Campylobacter infection</t>
  </si>
  <si>
    <t>Carbapenem-resistant Enterobacteriaceae (CRE) infection or colonisation</t>
  </si>
  <si>
    <t>Chancroid</t>
  </si>
  <si>
    <t>Chickenpox</t>
  </si>
  <si>
    <t>Chikungunya virus infection</t>
  </si>
  <si>
    <t>Chlamydia trachomatis infection (sexually acquired)</t>
  </si>
  <si>
    <t>Creutzfeldt-Jakob disease (classical or variant)</t>
  </si>
  <si>
    <t>Dengue virus infection</t>
  </si>
  <si>
    <t>Diphtheria</t>
  </si>
  <si>
    <t>Donovanosis</t>
  </si>
  <si>
    <t>Ebola virus infection</t>
  </si>
  <si>
    <t>Flavivirus infection - unspecified</t>
  </si>
  <si>
    <t>Gastroenteritis: food or ater-borne in two or more linked cases </t>
  </si>
  <si>
    <t>Gonococcal infection</t>
  </si>
  <si>
    <t>Haemolytic uraemic syndrome</t>
  </si>
  <si>
    <t>Haemophilus influenzae type b (Hib) infection (invasive)</t>
  </si>
  <si>
    <t>Hendra virus infection</t>
  </si>
  <si>
    <t>Hepatitis A </t>
  </si>
  <si>
    <t>Hepatitis B</t>
  </si>
  <si>
    <t>Hepatitis C</t>
  </si>
  <si>
    <t>Hepatitis D</t>
  </si>
  <si>
    <t>Hepatitis E</t>
  </si>
  <si>
    <t>Human coronavirus of pandemic potential (including novel Coronavirus (2019-nCoV)</t>
  </si>
  <si>
    <t>Human immunodeficiency virus (HIV) infection</t>
  </si>
  <si>
    <t>Japanese encephalitis virus infection</t>
  </si>
  <si>
    <t>Legionellosis</t>
  </si>
  <si>
    <t>Leprosy</t>
  </si>
  <si>
    <t>Listeriosis</t>
  </si>
  <si>
    <t>Lymphogranuloma venereum (LGV)</t>
  </si>
  <si>
    <t>Lyssavirus infection (rabies, Australian Bat Lyssavirus and other lyssavirus infections)</t>
  </si>
  <si>
    <t>Measles</t>
  </si>
  <si>
    <t>Melioidosis</t>
  </si>
  <si>
    <t>Meningococcal infection (invasive)</t>
  </si>
  <si>
    <t>Methicillin resistant Staphylococcus aureus (MRSA) infection or colonisation</t>
  </si>
  <si>
    <t>Middle East Respiratory Syndrome coronavirus (MERS CoV) infection</t>
  </si>
  <si>
    <t>Mumps</t>
  </si>
  <si>
    <t>Murray Valley encephalitis MVE virus infection</t>
  </si>
  <si>
    <t>Paratyphoid fever</t>
  </si>
  <si>
    <t>Pertussis (whooping cough)</t>
  </si>
  <si>
    <t>Plague</t>
  </si>
  <si>
    <t>Pneumococcal infection (invasive)</t>
  </si>
  <si>
    <t>Poliovirus infection*</t>
  </si>
  <si>
    <t>Psittacosis (ornithosis)</t>
  </si>
  <si>
    <t>Q fever</t>
  </si>
  <si>
    <t>Rabies and other Lyssavirus (including Australian Bat Lyssavirus) *</t>
  </si>
  <si>
    <t>Rheumatic heart disease</t>
  </si>
  <si>
    <t>Rickettsia infection (including spotted fevers and all forms of typhus fever)</t>
  </si>
  <si>
    <t>Ross River virus infection</t>
  </si>
  <si>
    <t>Rotavirus infection</t>
  </si>
  <si>
    <t>Rubella (congenital or non-congenital)*</t>
  </si>
  <si>
    <t>Salmonella infection</t>
  </si>
  <si>
    <t>Severe Acute Respiratory Syndrome (SARS)*</t>
  </si>
  <si>
    <t>Shiga toxin producing E.coli (STEC) infection*</t>
  </si>
  <si>
    <t>Shigellosis</t>
  </si>
  <si>
    <t>Shingles</t>
  </si>
  <si>
    <t>Smallpox</t>
  </si>
  <si>
    <t>Syphilis (all stages and congenital)</t>
  </si>
  <si>
    <t>Tetanus </t>
  </si>
  <si>
    <t>Tuberculosis</t>
  </si>
  <si>
    <t>Tularaemia</t>
  </si>
  <si>
    <t>Typhoid fever</t>
  </si>
  <si>
    <t>Vancomycin-resistant enterococci (VRE) infection or colonisation</t>
  </si>
  <si>
    <t>Varicella-zoster virus infection (chickenpox and shingles)</t>
  </si>
  <si>
    <t>Vibrio parahaemolyticus infection</t>
  </si>
  <si>
    <t>Viral haemorrhagic fevers (includes Crimean-Congo, Ebola, Lassa, Marburg viruses)</t>
  </si>
  <si>
    <t>West Nile virus/Kunjin virus infection</t>
  </si>
  <si>
    <t>Yellow fever</t>
  </si>
  <si>
    <t>Yersinia infection</t>
  </si>
  <si>
    <t>ESTUARIES &amp; THE SEA</t>
  </si>
  <si>
    <t>https://ecat.ga.gov.au/geonetwork/srv/eng/catalog.search#/metadata/104160</t>
  </si>
  <si>
    <t>BIODIVERSITY</t>
  </si>
  <si>
    <t>Threatening Processes</t>
  </si>
  <si>
    <t xml:space="preserve">Native vegetation clearing </t>
  </si>
  <si>
    <t>https://www.environment.gov.au/land/native-vegetation/national-vegetation-information-system/data-products#mvg51</t>
  </si>
  <si>
    <t xml:space="preserve">Aquatic habitat destruction </t>
  </si>
  <si>
    <t>https://ohi-science.org/data/
https://www.nationalmap.gov.au/ (lots of data types)</t>
  </si>
  <si>
    <t xml:space="preserve">Fire regimes </t>
  </si>
  <si>
    <t>https://www.globalfiredata.org/</t>
  </si>
  <si>
    <t xml:space="preserve">Introduced species </t>
  </si>
  <si>
    <t>https://soe.environment.gov.au/theme/biodiversity (starting point)</t>
  </si>
  <si>
    <t>http://www.environment.gov.au/cgi-bin/sprat/public/sprat.pl</t>
  </si>
  <si>
    <t>Loss of Biodiversity</t>
  </si>
  <si>
    <t xml:space="preserve">Extinct, endangered and vulnerable species and ecological communities </t>
  </si>
  <si>
    <t>http://www.environment.gov.au/fed/catalog/search/resource/details.page?uuid=%7B337B05B6-254E-47AD-A701-C55D9A0435EA%7D
https://daff.ent.sirsidynix.net.au/client/en_AU/ABARES/search/detailnonmodal/ent:$002f$002fSD_ASSET$002f0$002fSD_ASSET:1027124/one?qu=ABARES+Invasive+Species+publications&amp;te=ASSET</t>
  </si>
  <si>
    <t xml:space="preserve">Extent and condition of native vegetation </t>
  </si>
  <si>
    <t>https://www.environment.gov.au/land/native-vegetation/national-vegetation-information-system/data-products</t>
  </si>
  <si>
    <t xml:space="preserve">Extent and condition of aquatic habitats </t>
  </si>
  <si>
    <t>https://apps.aims.gov.au/metadata/view/8af21108-c535-43bf-8dab-c1f45a26088c</t>
  </si>
  <si>
    <t>Populations of selected species</t>
  </si>
  <si>
    <t>http://www.environment.gov.au/fed/catalog/search/resource/details.page?uuid=%7B337B05B6-254E-47AD-A701-C55D9A0435EA%7D</t>
  </si>
  <si>
    <t>Biodiversity Conservation</t>
  </si>
  <si>
    <t xml:space="preserve">Terrestrial protected areas </t>
  </si>
  <si>
    <t>https://www.environment.gov.au/land/nrs/science/capad/2018</t>
  </si>
  <si>
    <t>Management</t>
  </si>
  <si>
    <t xml:space="preserve">Marine and estuarine protected areas </t>
  </si>
  <si>
    <t>http://www.environment.gov.au/cgi-bin/sprat/public/publicshowallrps.pl</t>
  </si>
  <si>
    <t>Area revegetated</t>
  </si>
  <si>
    <t>Land management claims by state?</t>
  </si>
  <si>
    <t>CHILDHOOD ISSUES</t>
  </si>
  <si>
    <t>Childhood Issues</t>
  </si>
  <si>
    <t>Mortality from road traffic injuries in children and young people</t>
  </si>
  <si>
    <t>Mortality in children and adolescents from unintentional injuries</t>
  </si>
  <si>
    <t>Prevalence of excess body weight and obesity in children and adolescents</t>
  </si>
  <si>
    <t>Proportion of physically active children and adolescents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</si>
</sst>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u/>
      <sz val="11"/>
      <color theme="4" tint="-0.249977111117893"/>
      <name val="Calibri"/>
      <family val="2"/>
      <scheme val="minor"/>
    </font>
    <font>
      <b/>
      <u/>
      <sz val="11"/>
      <color theme="1"/>
      <name val="Calibri"/>
      <family val="2"/>
      <scheme val="minor"/>
    </font>
    <font>
      <b/>
      <u/>
      <sz val="10"/>
      <color theme="1"/>
      <name val="Calibri"/>
      <family val="2"/>
      <scheme val="minor"/>
    </font>
    <font>
      <sz val="10"/>
      <color theme="1"/>
      <name val="Calibri"/>
      <family val="2"/>
      <scheme val="minor"/>
    </font>
    <font>
      <b/>
      <sz val="10"/>
      <color theme="1"/>
      <name val="Calibri"/>
      <family val="2"/>
      <scheme val="minor"/>
    </font>
    <font>
      <u/>
      <sz val="10"/>
      <color theme="10"/>
      <name val="Calibri"/>
      <family val="2"/>
      <scheme val="minor"/>
    </font>
    <font>
      <i/>
      <sz val="10"/>
      <color theme="1"/>
      <name val="Calibri"/>
      <family val="2"/>
      <scheme val="minor"/>
    </font>
    <font>
      <b/>
      <i/>
      <sz val="10"/>
      <color rgb="FF0070C0"/>
      <name val="Calibri"/>
      <family val="2"/>
      <scheme val="minor"/>
    </font>
    <font>
      <b/>
      <i/>
      <sz val="10"/>
      <color rgb="FF00B050"/>
      <name val="Calibri"/>
      <family val="2"/>
      <scheme val="minor"/>
    </font>
    <font>
      <b/>
      <i/>
      <sz val="10"/>
      <color rgb="FFFF0000"/>
      <name val="Calibri"/>
      <family val="2"/>
      <scheme val="minor"/>
    </font>
    <font>
      <sz val="10"/>
      <color rgb="FF00B0F0"/>
      <name val="Calibri"/>
      <family val="2"/>
      <scheme val="minor"/>
    </font>
    <font>
      <sz val="10"/>
      <color rgb="FF0070C0"/>
      <name val="Calibri"/>
      <family val="2"/>
      <scheme val="minor"/>
    </font>
    <font>
      <sz val="10"/>
      <name val="Calibri"/>
      <family val="2"/>
    </font>
    <font>
      <sz val="10"/>
      <color rgb="FF00B0F0"/>
      <name val="Calibri"/>
      <family val="2"/>
    </font>
    <font>
      <sz val="10"/>
      <color rgb="FF00B050"/>
      <name val="Calibri"/>
      <family val="2"/>
    </font>
    <font>
      <i/>
      <sz val="10"/>
      <color rgb="FFFF0000"/>
      <name val="Calibri"/>
      <family val="2"/>
      <scheme val="minor"/>
    </font>
    <font>
      <sz val="10"/>
      <color rgb="FF00B050"/>
      <name val="Calibri"/>
      <family val="2"/>
      <scheme val="minor"/>
    </font>
    <font>
      <sz val="10"/>
      <name val="Calibri"/>
      <family val="2"/>
      <scheme val="minor"/>
    </font>
    <font>
      <sz val="10"/>
      <color theme="7" tint="-0.249977111117893"/>
      <name val="Calibri"/>
      <family val="2"/>
      <scheme val="minor"/>
    </font>
    <font>
      <sz val="11"/>
      <color rgb="FF000000"/>
      <name val="Calibri"/>
      <family val="2"/>
      <scheme val="minor"/>
    </font>
    <font>
      <i/>
      <sz val="11"/>
      <color theme="1"/>
      <name val="Calibri"/>
      <family val="2"/>
      <scheme val="minor"/>
    </font>
    <font>
      <sz val="11"/>
      <color theme="1"/>
      <name val="Calibri"/>
      <family val="2"/>
    </font>
    <font>
      <i/>
      <sz val="11"/>
      <color rgb="FF000000"/>
      <name val="Calibri"/>
      <family val="2"/>
      <scheme val="minor"/>
    </font>
    <font>
      <b/>
      <sz val="11"/>
      <name val="Calibri"/>
      <family val="2"/>
      <scheme val="minor"/>
    </font>
  </fonts>
  <fills count="20">
    <fill>
      <patternFill patternType="none"/>
    </fill>
    <fill>
      <patternFill patternType="gray125"/>
    </fill>
    <fill>
      <patternFill patternType="solid">
        <fgColor theme="9" tint="0.79998168889431442"/>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C8BCE6"/>
        <bgColor indexed="64"/>
      </patternFill>
    </fill>
    <fill>
      <patternFill patternType="solid">
        <fgColor rgb="FF9983CF"/>
        <bgColor indexed="64"/>
      </patternFill>
    </fill>
    <fill>
      <patternFill patternType="solid">
        <fgColor rgb="FFEDC5E0"/>
        <bgColor indexed="64"/>
      </patternFill>
    </fill>
    <fill>
      <patternFill patternType="solid">
        <fgColor rgb="FFDE96C6"/>
        <bgColor indexed="64"/>
      </patternFill>
    </fill>
    <fill>
      <patternFill patternType="solid">
        <fgColor rgb="FFFF5D5D"/>
        <bgColor indexed="64"/>
      </patternFill>
    </fill>
    <fill>
      <patternFill patternType="solid">
        <fgColor theme="0"/>
        <bgColor indexed="64"/>
      </patternFill>
    </fill>
    <fill>
      <patternFill patternType="solid">
        <fgColor theme="4" tint="0.79998168889431442"/>
        <bgColor indexed="64"/>
      </patternFill>
    </fill>
    <fill>
      <patternFill patternType="solid">
        <fgColor rgb="FFFFD966"/>
        <bgColor indexed="64"/>
      </patternFill>
    </fill>
    <fill>
      <patternFill patternType="solid">
        <fgColor rgb="FFC9C9C9"/>
        <bgColor indexed="64"/>
      </patternFill>
    </fill>
    <fill>
      <patternFill patternType="solid">
        <fgColor rgb="FFDE96C6"/>
        <bgColor rgb="FF000000"/>
      </patternFill>
    </fill>
  </fills>
  <borders count="48">
    <border>
      <left/>
      <right/>
      <top/>
      <bottom/>
      <diagonal/>
    </border>
    <border>
      <left/>
      <right/>
      <top/>
      <bottom style="thick">
        <color indexed="64"/>
      </bottom>
      <diagonal/>
    </border>
    <border>
      <left style="thick">
        <color indexed="64"/>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diagonal/>
    </border>
    <border>
      <left/>
      <right/>
      <top style="thick">
        <color indexed="64"/>
      </top>
      <bottom/>
      <diagonal/>
    </border>
    <border>
      <left style="thick">
        <color indexed="64"/>
      </left>
      <right/>
      <top style="thick">
        <color indexed="64"/>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right/>
      <top/>
      <bottom style="thin">
        <color indexed="64"/>
      </bottom>
      <diagonal/>
    </border>
    <border>
      <left/>
      <right style="thick">
        <color indexed="64"/>
      </right>
      <top/>
      <bottom style="thick">
        <color indexed="64"/>
      </bottom>
      <diagonal/>
    </border>
    <border>
      <left/>
      <right/>
      <top/>
      <bottom style="dashed">
        <color indexed="64"/>
      </bottom>
      <diagonal/>
    </border>
    <border>
      <left/>
      <right style="thick">
        <color indexed="64"/>
      </right>
      <top/>
      <bottom style="dashed">
        <color indexed="64"/>
      </bottom>
      <diagonal/>
    </border>
    <border>
      <left/>
      <right/>
      <top style="dashed">
        <color indexed="64"/>
      </top>
      <bottom style="dashed">
        <color indexed="64"/>
      </bottom>
      <diagonal/>
    </border>
    <border>
      <left/>
      <right style="thick">
        <color indexed="64"/>
      </right>
      <top style="dashed">
        <color indexed="64"/>
      </top>
      <bottom style="dashed">
        <color indexed="64"/>
      </bottom>
      <diagonal/>
    </border>
    <border>
      <left/>
      <right style="thick">
        <color indexed="64"/>
      </right>
      <top style="thin">
        <color indexed="64"/>
      </top>
      <bottom/>
      <diagonal/>
    </border>
    <border>
      <left style="thick">
        <color indexed="64"/>
      </left>
      <right/>
      <top/>
      <bottom style="dotted">
        <color indexed="64"/>
      </bottom>
      <diagonal/>
    </border>
    <border>
      <left/>
      <right/>
      <top/>
      <bottom style="dotted">
        <color indexed="64"/>
      </bottom>
      <diagonal/>
    </border>
    <border>
      <left/>
      <right style="thick">
        <color indexed="64"/>
      </right>
      <top/>
      <bottom style="dotted">
        <color indexed="64"/>
      </bottom>
      <diagonal/>
    </border>
    <border>
      <left style="thick">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ck">
        <color indexed="64"/>
      </left>
      <right/>
      <top style="dotted">
        <color indexed="64"/>
      </top>
      <bottom style="dotted">
        <color indexed="64"/>
      </bottom>
      <diagonal/>
    </border>
    <border>
      <left/>
      <right/>
      <top style="dotted">
        <color indexed="64"/>
      </top>
      <bottom style="dotted">
        <color indexed="64"/>
      </bottom>
      <diagonal/>
    </border>
    <border>
      <left/>
      <right style="thick">
        <color indexed="64"/>
      </right>
      <top style="dotted">
        <color indexed="64"/>
      </top>
      <bottom style="dotted">
        <color indexed="64"/>
      </bottom>
      <diagonal/>
    </border>
    <border>
      <left style="thick">
        <color indexed="64"/>
      </left>
      <right/>
      <top style="dotted">
        <color indexed="64"/>
      </top>
      <bottom style="thin">
        <color indexed="64"/>
      </bottom>
      <diagonal/>
    </border>
    <border>
      <left/>
      <right/>
      <top style="dotted">
        <color indexed="64"/>
      </top>
      <bottom style="thin">
        <color indexed="64"/>
      </bottom>
      <diagonal/>
    </border>
    <border>
      <left/>
      <right style="thick">
        <color indexed="64"/>
      </right>
      <top style="dotted">
        <color indexed="64"/>
      </top>
      <bottom style="thin">
        <color indexed="64"/>
      </bottom>
      <diagonal/>
    </border>
    <border>
      <left style="thick">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thin">
        <color indexed="64"/>
      </top>
      <bottom/>
      <diagonal/>
    </border>
    <border>
      <left/>
      <right/>
      <top style="thin">
        <color indexed="64"/>
      </top>
      <bottom/>
      <diagonal/>
    </border>
    <border>
      <left style="thick">
        <color indexed="64"/>
      </left>
      <right/>
      <top style="dotted">
        <color indexed="64"/>
      </top>
      <bottom/>
      <diagonal/>
    </border>
    <border>
      <left/>
      <right/>
      <top style="dotted">
        <color indexed="64"/>
      </top>
      <bottom/>
      <diagonal/>
    </border>
    <border>
      <left/>
      <right style="thick">
        <color indexed="64"/>
      </right>
      <top style="dotted">
        <color indexed="64"/>
      </top>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ck">
        <color indexed="64"/>
      </right>
      <top style="dotted">
        <color indexed="64"/>
      </top>
      <bottom style="thick">
        <color indexed="64"/>
      </bottom>
      <diagonal/>
    </border>
    <border>
      <left/>
      <right/>
      <top style="thick">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413">
    <xf numFmtId="0" fontId="0" fillId="0" borderId="0" xfId="0"/>
    <xf numFmtId="0" fontId="0" fillId="0" borderId="0" xfId="0" applyAlignment="1">
      <alignment wrapText="1"/>
    </xf>
    <xf numFmtId="14" fontId="0" fillId="0" borderId="0" xfId="0" applyNumberFormat="1"/>
    <xf numFmtId="0" fontId="2" fillId="0" borderId="0" xfId="1"/>
    <xf numFmtId="0" fontId="1" fillId="0" borderId="0" xfId="0" applyFont="1"/>
    <xf numFmtId="0" fontId="3" fillId="0" borderId="0" xfId="1" applyFont="1"/>
    <xf numFmtId="0" fontId="4" fillId="0" borderId="0" xfId="1" applyFont="1"/>
    <xf numFmtId="0" fontId="4" fillId="0" borderId="0" xfId="0" applyFont="1"/>
    <xf numFmtId="0" fontId="0" fillId="0" borderId="0" xfId="0" applyBorder="1"/>
    <xf numFmtId="0" fontId="2" fillId="0" borderId="0" xfId="1" applyBorder="1"/>
    <xf numFmtId="0" fontId="0" fillId="0" borderId="0" xfId="0" applyFill="1" applyBorder="1"/>
    <xf numFmtId="0" fontId="5" fillId="0" borderId="0" xfId="0" applyFont="1" applyBorder="1"/>
    <xf numFmtId="15" fontId="0" fillId="0" borderId="0" xfId="0" applyNumberFormat="1" applyBorder="1"/>
    <xf numFmtId="17" fontId="0" fillId="0" borderId="0" xfId="0" applyNumberFormat="1" applyBorder="1"/>
    <xf numFmtId="0" fontId="6" fillId="0" borderId="0" xfId="0" applyFont="1" applyProtection="1">
      <protection locked="0"/>
    </xf>
    <xf numFmtId="0" fontId="7" fillId="0" borderId="0" xfId="0" applyFont="1" applyProtection="1">
      <protection locked="0"/>
    </xf>
    <xf numFmtId="0" fontId="7" fillId="0" borderId="1" xfId="0" applyFont="1" applyBorder="1" applyProtection="1">
      <protection locked="0"/>
    </xf>
    <xf numFmtId="0" fontId="8" fillId="0" borderId="2" xfId="0" applyFont="1" applyBorder="1" applyProtection="1">
      <protection locked="0"/>
    </xf>
    <xf numFmtId="0" fontId="8" fillId="0" borderId="3" xfId="0" applyFont="1" applyBorder="1" applyProtection="1">
      <protection locked="0"/>
    </xf>
    <xf numFmtId="0" fontId="8" fillId="0" borderId="4" xfId="0" applyFont="1" applyBorder="1" applyProtection="1">
      <protection locked="0"/>
    </xf>
    <xf numFmtId="0" fontId="0" fillId="0" borderId="5" xfId="0" applyBorder="1"/>
    <xf numFmtId="0" fontId="7" fillId="2" borderId="0" xfId="0" applyFont="1" applyFill="1" applyProtection="1">
      <protection locked="0"/>
    </xf>
    <xf numFmtId="0" fontId="9" fillId="2" borderId="0" xfId="1" applyFont="1" applyFill="1" applyAlignment="1" applyProtection="1">
      <alignment horizontal="center"/>
      <protection locked="0"/>
    </xf>
    <xf numFmtId="0" fontId="7" fillId="2" borderId="5" xfId="0" applyFont="1" applyFill="1" applyBorder="1" applyProtection="1">
      <protection locked="0"/>
    </xf>
    <xf numFmtId="0" fontId="7" fillId="3" borderId="0" xfId="0" applyFont="1" applyFill="1" applyProtection="1">
      <protection locked="0"/>
    </xf>
    <xf numFmtId="0" fontId="9" fillId="3" borderId="0" xfId="1" applyFont="1" applyFill="1" applyAlignment="1" applyProtection="1">
      <alignment horizontal="center"/>
      <protection locked="0"/>
    </xf>
    <xf numFmtId="0" fontId="7" fillId="3" borderId="5" xfId="0" applyFont="1" applyFill="1" applyBorder="1" applyProtection="1">
      <protection locked="0"/>
    </xf>
    <xf numFmtId="0" fontId="7" fillId="4" borderId="0" xfId="0" applyFont="1" applyFill="1" applyProtection="1">
      <protection locked="0"/>
    </xf>
    <xf numFmtId="0" fontId="9" fillId="4" borderId="0" xfId="1" applyFont="1" applyFill="1" applyAlignment="1" applyProtection="1">
      <alignment horizontal="center"/>
      <protection locked="0"/>
    </xf>
    <xf numFmtId="0" fontId="7" fillId="4" borderId="5" xfId="0" applyFont="1" applyFill="1" applyBorder="1" applyProtection="1">
      <protection locked="0"/>
    </xf>
    <xf numFmtId="0" fontId="7" fillId="5" borderId="0" xfId="0" applyFont="1" applyFill="1" applyProtection="1">
      <protection locked="0"/>
    </xf>
    <xf numFmtId="0" fontId="9" fillId="5" borderId="0" xfId="1" applyFont="1" applyFill="1" applyAlignment="1" applyProtection="1">
      <alignment horizontal="center"/>
      <protection locked="0"/>
    </xf>
    <xf numFmtId="0" fontId="7" fillId="5" borderId="5" xfId="0" applyFont="1" applyFill="1" applyBorder="1" applyProtection="1">
      <protection locked="0"/>
    </xf>
    <xf numFmtId="0" fontId="7" fillId="6" borderId="0" xfId="0" applyFont="1" applyFill="1" applyProtection="1">
      <protection locked="0"/>
    </xf>
    <xf numFmtId="0" fontId="7" fillId="6" borderId="0" xfId="0" applyFont="1" applyFill="1" applyAlignment="1" applyProtection="1">
      <alignment horizontal="center"/>
      <protection locked="0"/>
    </xf>
    <xf numFmtId="0" fontId="7" fillId="6" borderId="5" xfId="0" applyFont="1" applyFill="1" applyBorder="1" applyProtection="1">
      <protection locked="0"/>
    </xf>
    <xf numFmtId="0" fontId="7" fillId="7" borderId="0" xfId="0" applyFont="1" applyFill="1" applyProtection="1">
      <protection locked="0"/>
    </xf>
    <xf numFmtId="0" fontId="9" fillId="7" borderId="0" xfId="1" applyFont="1" applyFill="1" applyAlignment="1" applyProtection="1">
      <alignment horizontal="center"/>
      <protection locked="0"/>
    </xf>
    <xf numFmtId="0" fontId="7" fillId="7" borderId="5" xfId="0" applyFont="1" applyFill="1" applyBorder="1" applyProtection="1">
      <protection locked="0"/>
    </xf>
    <xf numFmtId="0" fontId="7" fillId="8" borderId="0" xfId="0" applyFont="1" applyFill="1" applyProtection="1">
      <protection locked="0"/>
    </xf>
    <xf numFmtId="0" fontId="9" fillId="8" borderId="0" xfId="1" applyFont="1" applyFill="1" applyAlignment="1" applyProtection="1">
      <alignment horizontal="center"/>
      <protection locked="0"/>
    </xf>
    <xf numFmtId="0" fontId="7" fillId="8" borderId="5" xfId="0" applyFont="1" applyFill="1" applyBorder="1" applyProtection="1">
      <protection locked="0"/>
    </xf>
    <xf numFmtId="0" fontId="7" fillId="9" borderId="0" xfId="0" applyFont="1" applyFill="1" applyProtection="1">
      <protection locked="0"/>
    </xf>
    <xf numFmtId="0" fontId="9" fillId="9" borderId="0" xfId="1" applyFont="1" applyFill="1" applyAlignment="1" applyProtection="1">
      <alignment horizontal="center"/>
      <protection locked="0"/>
    </xf>
    <xf numFmtId="0" fontId="7" fillId="9" borderId="5" xfId="0" applyFont="1" applyFill="1" applyBorder="1" applyProtection="1">
      <protection locked="0"/>
    </xf>
    <xf numFmtId="0" fontId="7" fillId="10" borderId="0" xfId="0" applyFont="1" applyFill="1" applyProtection="1">
      <protection locked="0"/>
    </xf>
    <xf numFmtId="0" fontId="9" fillId="10" borderId="0" xfId="1" applyFont="1" applyFill="1" applyAlignment="1" applyProtection="1">
      <alignment horizontal="center"/>
      <protection locked="0"/>
    </xf>
    <xf numFmtId="0" fontId="7" fillId="10" borderId="5" xfId="0" applyFont="1" applyFill="1" applyBorder="1" applyProtection="1">
      <protection locked="0"/>
    </xf>
    <xf numFmtId="0" fontId="7" fillId="11" borderId="0" xfId="0" applyFont="1" applyFill="1" applyProtection="1">
      <protection locked="0"/>
    </xf>
    <xf numFmtId="0" fontId="7" fillId="11" borderId="0" xfId="0" applyFont="1" applyFill="1" applyAlignment="1" applyProtection="1">
      <alignment horizontal="center"/>
      <protection locked="0"/>
    </xf>
    <xf numFmtId="0" fontId="10" fillId="11" borderId="5" xfId="0" applyFont="1" applyFill="1" applyBorder="1" applyProtection="1">
      <protection locked="0"/>
    </xf>
    <xf numFmtId="0" fontId="7" fillId="12" borderId="0" xfId="0" applyFont="1" applyFill="1" applyProtection="1">
      <protection locked="0"/>
    </xf>
    <xf numFmtId="0" fontId="9" fillId="12" borderId="0" xfId="1" applyFont="1" applyFill="1" applyAlignment="1" applyProtection="1">
      <alignment horizontal="center"/>
      <protection locked="0"/>
    </xf>
    <xf numFmtId="0" fontId="7" fillId="12" borderId="5" xfId="0" applyFont="1" applyFill="1" applyBorder="1" applyProtection="1">
      <protection locked="0"/>
    </xf>
    <xf numFmtId="0" fontId="7" fillId="13" borderId="0" xfId="0" applyFont="1" applyFill="1" applyProtection="1">
      <protection locked="0"/>
    </xf>
    <xf numFmtId="0" fontId="9" fillId="13" borderId="0" xfId="1" applyFont="1" applyFill="1" applyAlignment="1" applyProtection="1">
      <alignment horizontal="center"/>
      <protection locked="0"/>
    </xf>
    <xf numFmtId="0" fontId="7" fillId="13" borderId="5" xfId="0" applyFont="1" applyFill="1" applyBorder="1" applyProtection="1">
      <protection locked="0"/>
    </xf>
    <xf numFmtId="0" fontId="7" fillId="14" borderId="0" xfId="0" applyFont="1" applyFill="1" applyProtection="1">
      <protection locked="0"/>
    </xf>
    <xf numFmtId="0" fontId="9" fillId="14" borderId="0" xfId="1" applyFont="1" applyFill="1" applyAlignment="1" applyProtection="1">
      <alignment horizontal="center"/>
      <protection locked="0"/>
    </xf>
    <xf numFmtId="0" fontId="7" fillId="14" borderId="5" xfId="0" applyFont="1" applyFill="1" applyBorder="1" applyAlignment="1" applyProtection="1">
      <alignment wrapText="1"/>
      <protection locked="0"/>
    </xf>
    <xf numFmtId="0" fontId="7" fillId="0" borderId="6" xfId="0" applyFont="1" applyBorder="1" applyProtection="1">
      <protection locked="0"/>
    </xf>
    <xf numFmtId="0" fontId="10" fillId="0" borderId="0" xfId="0" applyFont="1" applyProtection="1">
      <protection locked="0"/>
    </xf>
    <xf numFmtId="0" fontId="8" fillId="15" borderId="7" xfId="0" applyFont="1" applyFill="1" applyBorder="1" applyProtection="1">
      <protection locked="0"/>
    </xf>
    <xf numFmtId="0" fontId="8" fillId="15" borderId="4" xfId="0" applyFont="1" applyFill="1" applyBorder="1" applyProtection="1">
      <protection locked="0"/>
    </xf>
    <xf numFmtId="0" fontId="7" fillId="2" borderId="8" xfId="0" applyFont="1" applyFill="1" applyBorder="1" applyProtection="1">
      <protection locked="0"/>
    </xf>
    <xf numFmtId="0" fontId="7" fillId="2" borderId="9" xfId="0" applyFont="1" applyFill="1" applyBorder="1" applyProtection="1">
      <protection locked="0"/>
    </xf>
    <xf numFmtId="0" fontId="14" fillId="16" borderId="9" xfId="0" applyFont="1" applyFill="1" applyBorder="1" applyProtection="1">
      <protection locked="0"/>
    </xf>
    <xf numFmtId="0" fontId="7" fillId="2" borderId="10" xfId="0" applyFont="1" applyFill="1" applyBorder="1" applyProtection="1">
      <protection locked="0"/>
    </xf>
    <xf numFmtId="0" fontId="14" fillId="16" borderId="5" xfId="0" applyFont="1" applyFill="1" applyBorder="1" applyProtection="1">
      <protection locked="0"/>
    </xf>
    <xf numFmtId="0" fontId="20" fillId="16" borderId="5" xfId="0" applyFont="1" applyFill="1" applyBorder="1" applyProtection="1">
      <protection locked="0"/>
    </xf>
    <xf numFmtId="0" fontId="7" fillId="2" borderId="11" xfId="0" applyFont="1" applyFill="1" applyBorder="1" applyProtection="1">
      <protection locked="0"/>
    </xf>
    <xf numFmtId="0" fontId="7" fillId="2" borderId="12" xfId="0" applyFont="1" applyFill="1" applyBorder="1" applyProtection="1">
      <protection locked="0"/>
    </xf>
    <xf numFmtId="0" fontId="14" fillId="16" borderId="12" xfId="0" applyFont="1" applyFill="1" applyBorder="1" applyProtection="1">
      <protection locked="0"/>
    </xf>
    <xf numFmtId="0" fontId="7" fillId="3" borderId="13" xfId="0" applyFont="1" applyFill="1" applyBorder="1" applyProtection="1">
      <protection locked="0"/>
    </xf>
    <xf numFmtId="0" fontId="7" fillId="3" borderId="14" xfId="0" applyFont="1" applyFill="1" applyBorder="1" applyProtection="1">
      <protection locked="0"/>
    </xf>
    <xf numFmtId="0" fontId="7" fillId="16" borderId="14" xfId="0" applyFont="1" applyFill="1" applyBorder="1" applyProtection="1">
      <protection locked="0"/>
    </xf>
    <xf numFmtId="0" fontId="7" fillId="4" borderId="13" xfId="0" applyFont="1" applyFill="1" applyBorder="1" applyProtection="1">
      <protection locked="0"/>
    </xf>
    <xf numFmtId="0" fontId="7" fillId="4" borderId="14" xfId="0" applyFont="1" applyFill="1" applyBorder="1" applyProtection="1">
      <protection locked="0"/>
    </xf>
    <xf numFmtId="0" fontId="7" fillId="5" borderId="10" xfId="0" applyFont="1" applyFill="1" applyBorder="1" applyProtection="1">
      <protection locked="0"/>
    </xf>
    <xf numFmtId="0" fontId="7" fillId="16" borderId="5" xfId="0" applyFont="1" applyFill="1" applyBorder="1" applyProtection="1">
      <protection locked="0"/>
    </xf>
    <xf numFmtId="0" fontId="7" fillId="5" borderId="11" xfId="0" applyFont="1" applyFill="1" applyBorder="1" applyProtection="1">
      <protection locked="0"/>
    </xf>
    <xf numFmtId="0" fontId="7" fillId="5" borderId="12" xfId="0" applyFont="1" applyFill="1" applyBorder="1" applyProtection="1">
      <protection locked="0"/>
    </xf>
    <xf numFmtId="0" fontId="7" fillId="16" borderId="12" xfId="0" applyFont="1" applyFill="1" applyBorder="1" applyProtection="1">
      <protection locked="0"/>
    </xf>
    <xf numFmtId="0" fontId="7" fillId="6" borderId="13" xfId="0" applyFont="1" applyFill="1" applyBorder="1" applyProtection="1">
      <protection locked="0"/>
    </xf>
    <xf numFmtId="0" fontId="7" fillId="6" borderId="14" xfId="0" applyFont="1" applyFill="1" applyBorder="1" applyProtection="1">
      <protection locked="0"/>
    </xf>
    <xf numFmtId="0" fontId="7" fillId="7" borderId="13" xfId="0" applyFont="1" applyFill="1" applyBorder="1" applyProtection="1">
      <protection locked="0"/>
    </xf>
    <xf numFmtId="0" fontId="7" fillId="7" borderId="14" xfId="0" applyFont="1" applyFill="1" applyBorder="1" applyProtection="1">
      <protection locked="0"/>
    </xf>
    <xf numFmtId="0" fontId="7" fillId="8" borderId="10" xfId="0" applyFont="1" applyFill="1" applyBorder="1" applyProtection="1">
      <protection locked="0"/>
    </xf>
    <xf numFmtId="0" fontId="7" fillId="8" borderId="11" xfId="0" applyFont="1" applyFill="1" applyBorder="1" applyProtection="1">
      <protection locked="0"/>
    </xf>
    <xf numFmtId="0" fontId="7" fillId="8" borderId="12" xfId="0" applyFont="1" applyFill="1" applyBorder="1" applyProtection="1">
      <protection locked="0"/>
    </xf>
    <xf numFmtId="0" fontId="7" fillId="9" borderId="10" xfId="0" applyFont="1" applyFill="1" applyBorder="1" applyProtection="1">
      <protection locked="0"/>
    </xf>
    <xf numFmtId="0" fontId="7" fillId="17" borderId="10" xfId="0" applyFont="1" applyFill="1" applyBorder="1" applyProtection="1">
      <protection locked="0"/>
    </xf>
    <xf numFmtId="0" fontId="7" fillId="9" borderId="11" xfId="0" applyFont="1" applyFill="1" applyBorder="1" applyProtection="1">
      <protection locked="0"/>
    </xf>
    <xf numFmtId="0" fontId="7" fillId="9" borderId="12" xfId="0" applyFont="1" applyFill="1" applyBorder="1" applyProtection="1">
      <protection locked="0"/>
    </xf>
    <xf numFmtId="0" fontId="7" fillId="10" borderId="10" xfId="0" applyFont="1" applyFill="1" applyBorder="1" applyProtection="1">
      <protection locked="0"/>
    </xf>
    <xf numFmtId="0" fontId="7" fillId="10" borderId="11" xfId="0" applyFont="1" applyFill="1" applyBorder="1" applyProtection="1">
      <protection locked="0"/>
    </xf>
    <xf numFmtId="0" fontId="7" fillId="10" borderId="12" xfId="0" applyFont="1" applyFill="1" applyBorder="1" applyProtection="1">
      <protection locked="0"/>
    </xf>
    <xf numFmtId="0" fontId="7" fillId="11" borderId="10" xfId="0" applyFont="1" applyFill="1" applyBorder="1" applyProtection="1">
      <protection locked="0"/>
    </xf>
    <xf numFmtId="0" fontId="7" fillId="11" borderId="5" xfId="0" applyFont="1" applyFill="1" applyBorder="1" applyProtection="1">
      <protection locked="0"/>
    </xf>
    <xf numFmtId="0" fontId="7" fillId="11" borderId="11" xfId="0" applyFont="1" applyFill="1" applyBorder="1" applyProtection="1">
      <protection locked="0"/>
    </xf>
    <xf numFmtId="0" fontId="7" fillId="11" borderId="12" xfId="0" applyFont="1" applyFill="1" applyBorder="1" applyProtection="1">
      <protection locked="0"/>
    </xf>
    <xf numFmtId="0" fontId="7" fillId="12" borderId="15" xfId="0" applyFont="1" applyFill="1" applyBorder="1" applyProtection="1">
      <protection locked="0"/>
    </xf>
    <xf numFmtId="0" fontId="7" fillId="12" borderId="12" xfId="0" applyFont="1" applyFill="1" applyBorder="1" applyProtection="1">
      <protection locked="0"/>
    </xf>
    <xf numFmtId="0" fontId="7" fillId="13" borderId="15" xfId="0" applyFont="1" applyFill="1" applyBorder="1" applyProtection="1">
      <protection locked="0"/>
    </xf>
    <xf numFmtId="0" fontId="7" fillId="13" borderId="12" xfId="0" applyFont="1" applyFill="1" applyBorder="1" applyProtection="1">
      <protection locked="0"/>
    </xf>
    <xf numFmtId="0" fontId="7" fillId="14" borderId="5" xfId="0" applyFont="1" applyFill="1" applyBorder="1" applyProtection="1">
      <protection locked="0"/>
    </xf>
    <xf numFmtId="0" fontId="15" fillId="16" borderId="5" xfId="0" applyFont="1" applyFill="1" applyBorder="1" applyProtection="1">
      <protection locked="0"/>
    </xf>
    <xf numFmtId="0" fontId="21" fillId="16" borderId="5" xfId="0" applyFont="1" applyFill="1" applyBorder="1" applyProtection="1">
      <protection locked="0"/>
    </xf>
    <xf numFmtId="0" fontId="22" fillId="16" borderId="5" xfId="0" applyFont="1" applyFill="1" applyBorder="1" applyProtection="1">
      <protection locked="0"/>
    </xf>
    <xf numFmtId="0" fontId="7" fillId="14" borderId="2" xfId="0" applyFont="1" applyFill="1" applyBorder="1" applyProtection="1">
      <protection locked="0"/>
    </xf>
    <xf numFmtId="0" fontId="7" fillId="14" borderId="16" xfId="0" applyFont="1" applyFill="1" applyBorder="1" applyProtection="1">
      <protection locked="0"/>
    </xf>
    <xf numFmtId="0" fontId="15" fillId="16" borderId="16" xfId="0" applyFont="1" applyFill="1" applyBorder="1" applyProtection="1">
      <protection locked="0"/>
    </xf>
    <xf numFmtId="0" fontId="0" fillId="0" borderId="0" xfId="0" applyProtection="1">
      <protection locked="0"/>
    </xf>
    <xf numFmtId="0" fontId="0" fillId="0" borderId="1" xfId="0" applyBorder="1" applyProtection="1">
      <protection locked="0"/>
    </xf>
    <xf numFmtId="0" fontId="0" fillId="0" borderId="1" xfId="0" applyBorder="1" applyAlignment="1" applyProtection="1">
      <alignment wrapText="1"/>
      <protection locked="0"/>
    </xf>
    <xf numFmtId="0" fontId="0" fillId="0" borderId="5" xfId="0" applyBorder="1" applyProtection="1">
      <protection locked="0"/>
    </xf>
    <xf numFmtId="0" fontId="1" fillId="0" borderId="3" xfId="0" applyFont="1" applyBorder="1" applyProtection="1">
      <protection locked="0"/>
    </xf>
    <xf numFmtId="0" fontId="1" fillId="0" borderId="4" xfId="0" applyFont="1" applyBorder="1" applyAlignment="1" applyProtection="1">
      <alignment wrapText="1"/>
      <protection locked="0"/>
    </xf>
    <xf numFmtId="0" fontId="0" fillId="2" borderId="17" xfId="0" applyFill="1" applyBorder="1" applyProtection="1">
      <protection locked="0"/>
    </xf>
    <xf numFmtId="0" fontId="0" fillId="2" borderId="18" xfId="0" applyFill="1" applyBorder="1" applyAlignment="1" applyProtection="1">
      <alignment wrapText="1"/>
      <protection locked="0"/>
    </xf>
    <xf numFmtId="0" fontId="0" fillId="2" borderId="19" xfId="0" applyFill="1" applyBorder="1" applyProtection="1">
      <protection locked="0"/>
    </xf>
    <xf numFmtId="0" fontId="0" fillId="2" borderId="20" xfId="0" applyFill="1" applyBorder="1" applyAlignment="1" applyProtection="1">
      <alignment wrapText="1"/>
      <protection locked="0"/>
    </xf>
    <xf numFmtId="0" fontId="0" fillId="2" borderId="15" xfId="0" applyFill="1" applyBorder="1" applyProtection="1">
      <protection locked="0"/>
    </xf>
    <xf numFmtId="0" fontId="0" fillId="2" borderId="12" xfId="0" applyFill="1" applyBorder="1" applyAlignment="1" applyProtection="1">
      <alignment wrapText="1"/>
      <protection locked="0"/>
    </xf>
    <xf numFmtId="0" fontId="0" fillId="3" borderId="0" xfId="0" applyFill="1" applyProtection="1">
      <protection locked="0"/>
    </xf>
    <xf numFmtId="0" fontId="23" fillId="3" borderId="21" xfId="0" applyFont="1" applyFill="1" applyBorder="1" applyAlignment="1" applyProtection="1">
      <alignment wrapText="1"/>
      <protection locked="0"/>
    </xf>
    <xf numFmtId="0" fontId="23" fillId="3" borderId="0" xfId="0" applyFont="1" applyFill="1" applyProtection="1">
      <protection locked="0"/>
    </xf>
    <xf numFmtId="0" fontId="0" fillId="3" borderId="5" xfId="0" applyFill="1" applyBorder="1" applyAlignment="1" applyProtection="1">
      <alignment wrapText="1"/>
      <protection locked="0"/>
    </xf>
    <xf numFmtId="0" fontId="23" fillId="3" borderId="5" xfId="0" applyFont="1" applyFill="1" applyBorder="1" applyAlignment="1" applyProtection="1">
      <alignment wrapText="1"/>
      <protection locked="0"/>
    </xf>
    <xf numFmtId="0" fontId="0" fillId="3" borderId="17" xfId="0" applyFill="1" applyBorder="1" applyProtection="1">
      <protection locked="0"/>
    </xf>
    <xf numFmtId="0" fontId="23" fillId="3" borderId="17" xfId="0" applyFont="1" applyFill="1" applyBorder="1" applyProtection="1">
      <protection locked="0"/>
    </xf>
    <xf numFmtId="0" fontId="0" fillId="3" borderId="18" xfId="0" applyFill="1" applyBorder="1" applyAlignment="1" applyProtection="1">
      <alignment wrapText="1"/>
      <protection locked="0"/>
    </xf>
    <xf numFmtId="0" fontId="0" fillId="3" borderId="15" xfId="0" applyFill="1" applyBorder="1" applyProtection="1">
      <protection locked="0"/>
    </xf>
    <xf numFmtId="0" fontId="23" fillId="3" borderId="15" xfId="0" applyFont="1" applyFill="1" applyBorder="1" applyProtection="1">
      <protection locked="0"/>
    </xf>
    <xf numFmtId="0" fontId="0" fillId="3" borderId="12" xfId="0" applyFill="1" applyBorder="1" applyAlignment="1" applyProtection="1">
      <alignment wrapText="1"/>
      <protection locked="0"/>
    </xf>
    <xf numFmtId="0" fontId="0" fillId="5" borderId="0" xfId="0" applyFill="1" applyProtection="1">
      <protection locked="0"/>
    </xf>
    <xf numFmtId="0" fontId="23" fillId="5" borderId="0" xfId="0" applyFont="1" applyFill="1" applyProtection="1">
      <protection locked="0"/>
    </xf>
    <xf numFmtId="0" fontId="0" fillId="18" borderId="5" xfId="0" applyFill="1" applyBorder="1" applyAlignment="1" applyProtection="1">
      <alignment wrapText="1"/>
      <protection locked="0"/>
    </xf>
    <xf numFmtId="0" fontId="0" fillId="5" borderId="22" xfId="0" applyFill="1" applyBorder="1" applyProtection="1">
      <protection locked="0"/>
    </xf>
    <xf numFmtId="0" fontId="23" fillId="5" borderId="23" xfId="0" applyFont="1" applyFill="1" applyBorder="1" applyProtection="1">
      <protection locked="0"/>
    </xf>
    <xf numFmtId="0" fontId="0" fillId="18" borderId="24" xfId="0" applyFill="1" applyBorder="1" applyAlignment="1" applyProtection="1">
      <alignment wrapText="1"/>
      <protection locked="0"/>
    </xf>
    <xf numFmtId="0" fontId="0" fillId="5" borderId="5" xfId="0" applyFill="1" applyBorder="1" applyAlignment="1" applyProtection="1">
      <alignment wrapText="1"/>
      <protection locked="0"/>
    </xf>
    <xf numFmtId="0" fontId="0" fillId="5" borderId="11" xfId="0" applyFill="1" applyBorder="1" applyProtection="1">
      <protection locked="0"/>
    </xf>
    <xf numFmtId="0" fontId="0" fillId="5" borderId="15" xfId="0" applyFill="1" applyBorder="1" applyProtection="1">
      <protection locked="0"/>
    </xf>
    <xf numFmtId="0" fontId="0" fillId="5" borderId="12" xfId="0" applyFill="1" applyBorder="1" applyAlignment="1" applyProtection="1">
      <alignment wrapText="1"/>
      <protection locked="0"/>
    </xf>
    <xf numFmtId="0" fontId="0" fillId="7" borderId="0" xfId="0" applyFill="1" applyProtection="1">
      <protection locked="0"/>
    </xf>
    <xf numFmtId="0" fontId="23" fillId="7" borderId="0" xfId="0" applyFont="1" applyFill="1" applyProtection="1">
      <protection locked="0"/>
    </xf>
    <xf numFmtId="0" fontId="0" fillId="7" borderId="5" xfId="0" applyFill="1" applyBorder="1" applyAlignment="1" applyProtection="1">
      <alignment wrapText="1"/>
      <protection locked="0"/>
    </xf>
    <xf numFmtId="0" fontId="0" fillId="7" borderId="11" xfId="0" applyFill="1" applyBorder="1" applyProtection="1">
      <protection locked="0"/>
    </xf>
    <xf numFmtId="0" fontId="23" fillId="7" borderId="15" xfId="0" applyFont="1" applyFill="1" applyBorder="1" applyProtection="1">
      <protection locked="0"/>
    </xf>
    <xf numFmtId="0" fontId="0" fillId="7" borderId="12" xfId="0" applyFill="1" applyBorder="1" applyAlignment="1" applyProtection="1">
      <alignment wrapText="1"/>
      <protection locked="0"/>
    </xf>
    <xf numFmtId="0" fontId="0" fillId="8" borderId="25" xfId="0" applyFill="1" applyBorder="1" applyProtection="1">
      <protection locked="0"/>
    </xf>
    <xf numFmtId="0" fontId="0" fillId="8" borderId="26" xfId="0" applyFill="1" applyBorder="1" applyProtection="1">
      <protection locked="0"/>
    </xf>
    <xf numFmtId="0" fontId="0" fillId="8" borderId="27" xfId="0" applyFill="1" applyBorder="1" applyAlignment="1" applyProtection="1">
      <alignment wrapText="1"/>
      <protection locked="0"/>
    </xf>
    <xf numFmtId="0" fontId="0" fillId="8" borderId="28" xfId="0" applyFill="1" applyBorder="1" applyProtection="1">
      <protection locked="0"/>
    </xf>
    <xf numFmtId="0" fontId="0" fillId="8" borderId="29" xfId="0" applyFill="1" applyBorder="1" applyProtection="1">
      <protection locked="0"/>
    </xf>
    <xf numFmtId="0" fontId="0" fillId="8" borderId="30" xfId="0" applyFill="1" applyBorder="1" applyAlignment="1" applyProtection="1">
      <alignment wrapText="1"/>
      <protection locked="0"/>
    </xf>
    <xf numFmtId="0" fontId="0" fillId="8" borderId="31" xfId="0" applyFill="1" applyBorder="1" applyProtection="1">
      <protection locked="0"/>
    </xf>
    <xf numFmtId="0" fontId="0" fillId="8" borderId="32" xfId="0" applyFill="1" applyBorder="1" applyProtection="1">
      <protection locked="0"/>
    </xf>
    <xf numFmtId="0" fontId="0" fillId="8" borderId="33" xfId="0" applyFill="1" applyBorder="1" applyAlignment="1" applyProtection="1">
      <alignment wrapText="1"/>
      <protection locked="0"/>
    </xf>
    <xf numFmtId="0" fontId="23" fillId="9" borderId="23" xfId="0" applyFont="1" applyFill="1" applyBorder="1" applyProtection="1">
      <protection locked="0"/>
    </xf>
    <xf numFmtId="0" fontId="0" fillId="9" borderId="27" xfId="0" applyFill="1" applyBorder="1" applyAlignment="1" applyProtection="1">
      <alignment wrapText="1"/>
      <protection locked="0"/>
    </xf>
    <xf numFmtId="0" fontId="23" fillId="9" borderId="29" xfId="0" applyFont="1" applyFill="1" applyBorder="1" applyProtection="1">
      <protection locked="0"/>
    </xf>
    <xf numFmtId="0" fontId="0" fillId="9" borderId="30" xfId="0" applyFill="1" applyBorder="1" applyAlignment="1" applyProtection="1">
      <alignment wrapText="1"/>
      <protection locked="0"/>
    </xf>
    <xf numFmtId="0" fontId="23" fillId="9" borderId="32" xfId="0" applyFont="1" applyFill="1" applyBorder="1" applyProtection="1">
      <protection locked="0"/>
    </xf>
    <xf numFmtId="0" fontId="0" fillId="9" borderId="33" xfId="0" applyFill="1" applyBorder="1" applyAlignment="1" applyProtection="1">
      <alignment wrapText="1"/>
      <protection locked="0"/>
    </xf>
    <xf numFmtId="0" fontId="23" fillId="10" borderId="0" xfId="0" applyFont="1" applyFill="1" applyProtection="1">
      <protection locked="0"/>
    </xf>
    <xf numFmtId="0" fontId="0" fillId="10" borderId="5" xfId="0" applyFill="1" applyBorder="1" applyAlignment="1" applyProtection="1">
      <alignment wrapText="1"/>
      <protection locked="0"/>
    </xf>
    <xf numFmtId="0" fontId="23" fillId="10" borderId="22" xfId="0" applyFont="1" applyFill="1" applyBorder="1" applyProtection="1">
      <protection locked="0"/>
    </xf>
    <xf numFmtId="0" fontId="23" fillId="10" borderId="23" xfId="0" applyFont="1" applyFill="1" applyBorder="1" applyProtection="1">
      <protection locked="0"/>
    </xf>
    <xf numFmtId="0" fontId="0" fillId="10" borderId="24" xfId="0" applyFill="1" applyBorder="1" applyAlignment="1" applyProtection="1">
      <alignment wrapText="1"/>
      <protection locked="0"/>
    </xf>
    <xf numFmtId="0" fontId="23" fillId="10" borderId="11" xfId="0" applyFont="1" applyFill="1" applyBorder="1" applyProtection="1">
      <protection locked="0"/>
    </xf>
    <xf numFmtId="0" fontId="23" fillId="10" borderId="15" xfId="0" applyFont="1" applyFill="1" applyBorder="1" applyProtection="1">
      <protection locked="0"/>
    </xf>
    <xf numFmtId="0" fontId="0" fillId="10" borderId="12" xfId="0" applyFill="1" applyBorder="1" applyAlignment="1" applyProtection="1">
      <alignment wrapText="1"/>
      <protection locked="0"/>
    </xf>
    <xf numFmtId="0" fontId="23" fillId="11" borderId="0" xfId="0" applyFont="1" applyFill="1" applyProtection="1">
      <protection locked="0"/>
    </xf>
    <xf numFmtId="0" fontId="2" fillId="11" borderId="21" xfId="1" applyFill="1" applyBorder="1" applyAlignment="1">
      <alignment wrapText="1"/>
    </xf>
    <xf numFmtId="0" fontId="2" fillId="11" borderId="5" xfId="1" applyFill="1" applyBorder="1" applyAlignment="1">
      <alignment wrapText="1"/>
    </xf>
    <xf numFmtId="0" fontId="23" fillId="11" borderId="22" xfId="0" applyFont="1" applyFill="1" applyBorder="1" applyProtection="1">
      <protection locked="0"/>
    </xf>
    <xf numFmtId="0" fontId="23" fillId="11" borderId="23" xfId="0" applyFont="1" applyFill="1" applyBorder="1" applyProtection="1">
      <protection locked="0"/>
    </xf>
    <xf numFmtId="0" fontId="2" fillId="11" borderId="24" xfId="1" applyFill="1" applyBorder="1" applyAlignment="1">
      <alignment wrapText="1"/>
    </xf>
    <xf numFmtId="0" fontId="0" fillId="11" borderId="5" xfId="0" applyFill="1" applyBorder="1" applyAlignment="1">
      <alignment wrapText="1"/>
    </xf>
    <xf numFmtId="0" fontId="23" fillId="11" borderId="11" xfId="0" applyFont="1" applyFill="1" applyBorder="1" applyProtection="1">
      <protection locked="0"/>
    </xf>
    <xf numFmtId="0" fontId="23" fillId="11" borderId="15" xfId="0" applyFont="1" applyFill="1" applyBorder="1" applyProtection="1">
      <protection locked="0"/>
    </xf>
    <xf numFmtId="0" fontId="2" fillId="11" borderId="12" xfId="1" applyFill="1" applyBorder="1" applyAlignment="1">
      <alignment wrapText="1"/>
    </xf>
    <xf numFmtId="0" fontId="0" fillId="12" borderId="0" xfId="0" applyFill="1" applyProtection="1">
      <protection locked="0"/>
    </xf>
    <xf numFmtId="0" fontId="0" fillId="12" borderId="21" xfId="0" applyFill="1" applyBorder="1" applyAlignment="1" applyProtection="1">
      <alignment wrapText="1"/>
      <protection locked="0"/>
    </xf>
    <xf numFmtId="0" fontId="0" fillId="12" borderId="5" xfId="0" applyFill="1" applyBorder="1" applyAlignment="1" applyProtection="1">
      <alignment wrapText="1"/>
      <protection locked="0"/>
    </xf>
    <xf numFmtId="0" fontId="0" fillId="12" borderId="23" xfId="0" applyFill="1" applyBorder="1" applyProtection="1">
      <protection locked="0"/>
    </xf>
    <xf numFmtId="0" fontId="0" fillId="12" borderId="24" xfId="0" applyFill="1" applyBorder="1" applyAlignment="1" applyProtection="1">
      <alignment wrapText="1"/>
      <protection locked="0"/>
    </xf>
    <xf numFmtId="0" fontId="0" fillId="12" borderId="11" xfId="0" applyFill="1" applyBorder="1" applyProtection="1">
      <protection locked="0"/>
    </xf>
    <xf numFmtId="0" fontId="0" fillId="12" borderId="15" xfId="0" applyFill="1" applyBorder="1" applyProtection="1">
      <protection locked="0"/>
    </xf>
    <xf numFmtId="0" fontId="0" fillId="12" borderId="12" xfId="0" applyFill="1" applyBorder="1" applyAlignment="1" applyProtection="1">
      <alignment wrapText="1"/>
      <protection locked="0"/>
    </xf>
    <xf numFmtId="0" fontId="23" fillId="13" borderId="0" xfId="0" applyFont="1" applyFill="1" applyProtection="1">
      <protection locked="0"/>
    </xf>
    <xf numFmtId="0" fontId="23" fillId="19" borderId="0" xfId="0" applyFont="1" applyFill="1" applyProtection="1">
      <protection locked="0"/>
    </xf>
    <xf numFmtId="0" fontId="0" fillId="13" borderId="21" xfId="0" applyFill="1" applyBorder="1" applyAlignment="1" applyProtection="1">
      <alignment wrapText="1"/>
      <protection locked="0"/>
    </xf>
    <xf numFmtId="0" fontId="0" fillId="13" borderId="5" xfId="0" applyFill="1" applyBorder="1" applyAlignment="1" applyProtection="1">
      <alignment wrapText="1"/>
      <protection locked="0"/>
    </xf>
    <xf numFmtId="0" fontId="23" fillId="13" borderId="22" xfId="0" applyFont="1" applyFill="1" applyBorder="1" applyProtection="1">
      <protection locked="0"/>
    </xf>
    <xf numFmtId="0" fontId="23" fillId="19" borderId="23" xfId="0" applyFont="1" applyFill="1" applyBorder="1" applyProtection="1">
      <protection locked="0"/>
    </xf>
    <xf numFmtId="0" fontId="0" fillId="13" borderId="24" xfId="0" applyFill="1" applyBorder="1" applyAlignment="1" applyProtection="1">
      <alignment wrapText="1"/>
      <protection locked="0"/>
    </xf>
    <xf numFmtId="0" fontId="23" fillId="13" borderId="11" xfId="0" applyFont="1" applyFill="1" applyBorder="1" applyProtection="1">
      <protection locked="0"/>
    </xf>
    <xf numFmtId="0" fontId="23" fillId="19" borderId="15" xfId="0" applyFont="1" applyFill="1" applyBorder="1" applyProtection="1">
      <protection locked="0"/>
    </xf>
    <xf numFmtId="0" fontId="0" fillId="13" borderId="12" xfId="0" applyFill="1" applyBorder="1" applyAlignment="1" applyProtection="1">
      <alignment wrapText="1"/>
      <protection locked="0"/>
    </xf>
    <xf numFmtId="0" fontId="0" fillId="14" borderId="0" xfId="0" applyFill="1" applyProtection="1">
      <protection locked="0"/>
    </xf>
    <xf numFmtId="0" fontId="0" fillId="14" borderId="21" xfId="0" applyFill="1" applyBorder="1" applyAlignment="1" applyProtection="1">
      <alignment wrapText="1"/>
      <protection locked="0"/>
    </xf>
    <xf numFmtId="0" fontId="0" fillId="14" borderId="5" xfId="0" applyFill="1" applyBorder="1" applyAlignment="1" applyProtection="1">
      <alignment wrapText="1"/>
      <protection locked="0"/>
    </xf>
    <xf numFmtId="0" fontId="0" fillId="14" borderId="2" xfId="0" applyFill="1" applyBorder="1" applyProtection="1">
      <protection locked="0"/>
    </xf>
    <xf numFmtId="0" fontId="0" fillId="14" borderId="1" xfId="0" applyFill="1" applyBorder="1" applyProtection="1">
      <protection locked="0"/>
    </xf>
    <xf numFmtId="0" fontId="0" fillId="14" borderId="16" xfId="0" applyFill="1" applyBorder="1" applyAlignment="1" applyProtection="1">
      <alignment wrapText="1"/>
      <protection locked="0"/>
    </xf>
    <xf numFmtId="0" fontId="0" fillId="0" borderId="0" xfId="0" applyAlignment="1" applyProtection="1">
      <alignment wrapText="1"/>
      <protection locked="0"/>
    </xf>
    <xf numFmtId="0" fontId="1" fillId="0" borderId="7" xfId="0" applyFont="1" applyBorder="1" applyProtection="1">
      <protection locked="0"/>
    </xf>
    <xf numFmtId="0" fontId="0" fillId="2" borderId="34" xfId="0" applyFill="1" applyBorder="1" applyProtection="1">
      <protection locked="0"/>
    </xf>
    <xf numFmtId="0" fontId="0" fillId="2" borderId="35" xfId="0" applyFill="1" applyBorder="1" applyProtection="1">
      <protection locked="0"/>
    </xf>
    <xf numFmtId="0" fontId="0" fillId="2" borderId="36" xfId="0" applyFill="1" applyBorder="1" applyAlignment="1" applyProtection="1">
      <alignment wrapText="1"/>
      <protection locked="0"/>
    </xf>
    <xf numFmtId="0" fontId="0" fillId="2" borderId="28" xfId="0" applyFill="1" applyBorder="1" applyProtection="1">
      <protection locked="0"/>
    </xf>
    <xf numFmtId="0" fontId="0" fillId="2" borderId="29" xfId="0" applyFill="1" applyBorder="1" applyProtection="1">
      <protection locked="0"/>
    </xf>
    <xf numFmtId="0" fontId="0" fillId="2" borderId="30" xfId="0" applyFill="1" applyBorder="1" applyAlignment="1" applyProtection="1">
      <alignment wrapText="1"/>
      <protection locked="0"/>
    </xf>
    <xf numFmtId="0" fontId="0" fillId="2" borderId="11" xfId="0" applyFill="1" applyBorder="1" applyProtection="1">
      <protection locked="0"/>
    </xf>
    <xf numFmtId="0" fontId="0" fillId="5" borderId="37" xfId="0" applyFill="1" applyBorder="1" applyProtection="1">
      <protection locked="0"/>
    </xf>
    <xf numFmtId="0" fontId="0" fillId="5" borderId="38" xfId="0" applyFill="1" applyBorder="1" applyProtection="1">
      <protection locked="0"/>
    </xf>
    <xf numFmtId="0" fontId="0" fillId="5" borderId="21" xfId="0" applyFill="1" applyBorder="1" applyAlignment="1" applyProtection="1">
      <alignment wrapText="1"/>
      <protection locked="0"/>
    </xf>
    <xf numFmtId="0" fontId="0" fillId="5" borderId="23" xfId="0" applyFill="1" applyBorder="1" applyProtection="1">
      <protection locked="0"/>
    </xf>
    <xf numFmtId="0" fontId="0" fillId="5" borderId="24" xfId="0" applyFill="1" applyBorder="1" applyAlignment="1" applyProtection="1">
      <alignment wrapText="1"/>
      <protection locked="0"/>
    </xf>
    <xf numFmtId="0" fontId="0" fillId="5" borderId="10" xfId="0" applyFill="1" applyBorder="1" applyProtection="1">
      <protection locked="0"/>
    </xf>
    <xf numFmtId="0" fontId="0" fillId="6" borderId="37" xfId="0" applyFill="1" applyBorder="1" applyProtection="1">
      <protection locked="0"/>
    </xf>
    <xf numFmtId="0" fontId="0" fillId="6" borderId="38" xfId="0" applyFill="1" applyBorder="1" applyProtection="1">
      <protection locked="0"/>
    </xf>
    <xf numFmtId="0" fontId="0" fillId="6" borderId="21" xfId="0" applyFill="1" applyBorder="1" applyAlignment="1" applyProtection="1">
      <alignment wrapText="1"/>
      <protection locked="0"/>
    </xf>
    <xf numFmtId="0" fontId="0" fillId="6" borderId="10" xfId="0" applyFill="1" applyBorder="1" applyProtection="1">
      <protection locked="0"/>
    </xf>
    <xf numFmtId="0" fontId="0" fillId="6" borderId="0" xfId="0" applyFill="1" applyProtection="1">
      <protection locked="0"/>
    </xf>
    <xf numFmtId="0" fontId="0" fillId="6" borderId="5" xfId="0" applyFill="1" applyBorder="1" applyAlignment="1" applyProtection="1">
      <alignment wrapText="1"/>
      <protection locked="0"/>
    </xf>
    <xf numFmtId="0" fontId="0" fillId="6" borderId="22" xfId="0" applyFill="1" applyBorder="1" applyProtection="1">
      <protection locked="0"/>
    </xf>
    <xf numFmtId="0" fontId="0" fillId="6" borderId="23" xfId="0" applyFill="1" applyBorder="1" applyProtection="1">
      <protection locked="0"/>
    </xf>
    <xf numFmtId="0" fontId="0" fillId="6" borderId="24" xfId="0" applyFill="1" applyBorder="1" applyAlignment="1" applyProtection="1">
      <alignment wrapText="1"/>
      <protection locked="0"/>
    </xf>
    <xf numFmtId="0" fontId="0" fillId="6" borderId="11" xfId="0" applyFill="1" applyBorder="1" applyProtection="1">
      <protection locked="0"/>
    </xf>
    <xf numFmtId="0" fontId="0" fillId="6" borderId="15" xfId="0" applyFill="1" applyBorder="1" applyProtection="1">
      <protection locked="0"/>
    </xf>
    <xf numFmtId="0" fontId="0" fillId="6" borderId="12" xfId="0" applyFill="1" applyBorder="1" applyAlignment="1" applyProtection="1">
      <alignment wrapText="1"/>
      <protection locked="0"/>
    </xf>
    <xf numFmtId="0" fontId="0" fillId="11" borderId="5" xfId="0" applyFill="1" applyBorder="1" applyAlignment="1" applyProtection="1">
      <alignment wrapText="1"/>
      <protection locked="0"/>
    </xf>
    <xf numFmtId="0" fontId="0" fillId="11" borderId="24" xfId="0" applyFill="1" applyBorder="1" applyAlignment="1" applyProtection="1">
      <alignment wrapText="1"/>
      <protection locked="0"/>
    </xf>
    <xf numFmtId="0" fontId="23" fillId="11" borderId="28" xfId="0" applyFont="1" applyFill="1" applyBorder="1" applyProtection="1">
      <protection locked="0"/>
    </xf>
    <xf numFmtId="0" fontId="23" fillId="11" borderId="29" xfId="0" applyFont="1" applyFill="1" applyBorder="1" applyProtection="1">
      <protection locked="0"/>
    </xf>
    <xf numFmtId="0" fontId="0" fillId="11" borderId="30" xfId="0" applyFill="1" applyBorder="1" applyAlignment="1" applyProtection="1">
      <alignment wrapText="1"/>
      <protection locked="0"/>
    </xf>
    <xf numFmtId="0" fontId="0" fillId="11" borderId="12" xfId="0" applyFill="1" applyBorder="1" applyAlignment="1" applyProtection="1">
      <alignment wrapText="1"/>
      <protection locked="0"/>
    </xf>
    <xf numFmtId="0" fontId="0" fillId="12" borderId="39" xfId="0" applyFill="1" applyBorder="1" applyProtection="1">
      <protection locked="0"/>
    </xf>
    <xf numFmtId="0" fontId="0" fillId="12" borderId="40" xfId="0" applyFill="1" applyBorder="1" applyProtection="1">
      <protection locked="0"/>
    </xf>
    <xf numFmtId="0" fontId="0" fillId="12" borderId="41" xfId="0" applyFill="1" applyBorder="1" applyAlignment="1" applyProtection="1">
      <alignment wrapText="1"/>
      <protection locked="0"/>
    </xf>
    <xf numFmtId="0" fontId="0" fillId="12" borderId="22" xfId="0" applyFill="1" applyBorder="1" applyProtection="1">
      <protection locked="0"/>
    </xf>
    <xf numFmtId="0" fontId="0" fillId="12" borderId="10" xfId="0" applyFill="1" applyBorder="1" applyProtection="1">
      <protection locked="0"/>
    </xf>
    <xf numFmtId="0" fontId="23" fillId="13" borderId="28" xfId="0" applyFont="1" applyFill="1" applyBorder="1" applyProtection="1">
      <protection locked="0"/>
    </xf>
    <xf numFmtId="0" fontId="23" fillId="19" borderId="29" xfId="0" applyFont="1" applyFill="1" applyBorder="1" applyProtection="1">
      <protection locked="0"/>
    </xf>
    <xf numFmtId="0" fontId="0" fillId="13" borderId="30" xfId="0" applyFill="1" applyBorder="1" applyAlignment="1" applyProtection="1">
      <alignment wrapText="1"/>
      <protection locked="0"/>
    </xf>
    <xf numFmtId="0" fontId="23" fillId="13" borderId="31" xfId="0" applyFont="1" applyFill="1" applyBorder="1" applyProtection="1">
      <protection locked="0"/>
    </xf>
    <xf numFmtId="0" fontId="23" fillId="19" borderId="32" xfId="0" applyFont="1" applyFill="1" applyBorder="1" applyProtection="1">
      <protection locked="0"/>
    </xf>
    <xf numFmtId="0" fontId="0" fillId="13" borderId="33" xfId="0" applyFill="1" applyBorder="1" applyAlignment="1" applyProtection="1">
      <alignment wrapText="1"/>
      <protection locked="0"/>
    </xf>
    <xf numFmtId="0" fontId="0" fillId="14" borderId="22" xfId="0" applyFill="1" applyBorder="1" applyProtection="1">
      <protection locked="0"/>
    </xf>
    <xf numFmtId="0" fontId="0" fillId="14" borderId="23" xfId="0" applyFill="1" applyBorder="1" applyProtection="1">
      <protection locked="0"/>
    </xf>
    <xf numFmtId="0" fontId="0" fillId="14" borderId="24" xfId="0" applyFill="1" applyBorder="1" applyAlignment="1" applyProtection="1">
      <alignment wrapText="1"/>
      <protection locked="0"/>
    </xf>
    <xf numFmtId="0" fontId="1" fillId="0" borderId="7" xfId="0" applyFont="1" applyBorder="1"/>
    <xf numFmtId="0" fontId="1" fillId="0" borderId="3" xfId="0" applyFont="1" applyBorder="1"/>
    <xf numFmtId="0" fontId="1" fillId="0" borderId="4" xfId="0" applyFont="1" applyBorder="1" applyAlignment="1">
      <alignment wrapText="1"/>
    </xf>
    <xf numFmtId="0" fontId="0" fillId="2" borderId="34" xfId="0" applyFill="1" applyBorder="1"/>
    <xf numFmtId="0" fontId="0" fillId="2" borderId="35" xfId="0" applyFill="1" applyBorder="1"/>
    <xf numFmtId="0" fontId="0" fillId="2" borderId="36" xfId="0" applyFill="1" applyBorder="1" applyAlignment="1">
      <alignment wrapText="1"/>
    </xf>
    <xf numFmtId="0" fontId="0" fillId="2" borderId="28" xfId="0" applyFill="1" applyBorder="1"/>
    <xf numFmtId="0" fontId="0" fillId="2" borderId="29" xfId="0" applyFill="1" applyBorder="1"/>
    <xf numFmtId="0" fontId="0" fillId="2" borderId="30" xfId="0" applyFill="1" applyBorder="1" applyAlignment="1">
      <alignment wrapText="1"/>
    </xf>
    <xf numFmtId="0" fontId="0" fillId="2" borderId="11" xfId="0" applyFill="1" applyBorder="1"/>
    <xf numFmtId="0" fontId="0" fillId="2" borderId="15" xfId="0" applyFill="1" applyBorder="1"/>
    <xf numFmtId="0" fontId="0" fillId="2" borderId="12" xfId="0" applyFill="1" applyBorder="1" applyAlignment="1">
      <alignment wrapText="1"/>
    </xf>
    <xf numFmtId="0" fontId="0" fillId="5" borderId="37" xfId="0" applyFill="1" applyBorder="1"/>
    <xf numFmtId="0" fontId="0" fillId="5" borderId="38" xfId="0" applyFill="1" applyBorder="1"/>
    <xf numFmtId="0" fontId="0" fillId="5" borderId="21" xfId="0" applyFill="1" applyBorder="1" applyAlignment="1">
      <alignment wrapText="1"/>
    </xf>
    <xf numFmtId="0" fontId="0" fillId="5" borderId="11" xfId="0" applyFill="1" applyBorder="1"/>
    <xf numFmtId="0" fontId="0" fillId="5" borderId="15" xfId="0" applyFill="1" applyBorder="1"/>
    <xf numFmtId="0" fontId="0" fillId="5" borderId="12" xfId="0" applyFill="1" applyBorder="1" applyAlignment="1">
      <alignment wrapText="1"/>
    </xf>
    <xf numFmtId="0" fontId="0" fillId="8" borderId="25" xfId="0" applyFill="1" applyBorder="1"/>
    <xf numFmtId="0" fontId="0" fillId="8" borderId="26" xfId="0" applyFill="1" applyBorder="1"/>
    <xf numFmtId="0" fontId="0" fillId="8" borderId="27" xfId="0" applyFill="1" applyBorder="1" applyAlignment="1">
      <alignment wrapText="1"/>
    </xf>
    <xf numFmtId="0" fontId="0" fillId="8" borderId="28" xfId="0" applyFill="1" applyBorder="1"/>
    <xf numFmtId="0" fontId="0" fillId="8" borderId="29" xfId="0" applyFill="1" applyBorder="1"/>
    <xf numFmtId="0" fontId="0" fillId="8" borderId="30" xfId="0" applyFill="1" applyBorder="1" applyAlignment="1">
      <alignment wrapText="1"/>
    </xf>
    <xf numFmtId="0" fontId="0" fillId="8" borderId="10" xfId="0" applyFill="1" applyBorder="1"/>
    <xf numFmtId="0" fontId="0" fillId="8" borderId="0" xfId="0" applyFill="1"/>
    <xf numFmtId="0" fontId="0" fillId="8" borderId="5" xfId="0" applyFill="1" applyBorder="1" applyAlignment="1">
      <alignment wrapText="1"/>
    </xf>
    <xf numFmtId="0" fontId="23" fillId="9" borderId="25" xfId="0" applyFont="1" applyFill="1" applyBorder="1"/>
    <xf numFmtId="0" fontId="23" fillId="9" borderId="26" xfId="0" applyFont="1" applyFill="1" applyBorder="1"/>
    <xf numFmtId="0" fontId="0" fillId="9" borderId="27" xfId="0" applyFill="1" applyBorder="1" applyAlignment="1">
      <alignment wrapText="1"/>
    </xf>
    <xf numFmtId="0" fontId="23" fillId="9" borderId="22" xfId="0" applyFont="1" applyFill="1" applyBorder="1"/>
    <xf numFmtId="0" fontId="23" fillId="9" borderId="23" xfId="0" applyFont="1" applyFill="1" applyBorder="1"/>
    <xf numFmtId="0" fontId="0" fillId="9" borderId="24" xfId="0" applyFill="1" applyBorder="1" applyAlignment="1">
      <alignment wrapText="1"/>
    </xf>
    <xf numFmtId="0" fontId="23" fillId="9" borderId="11" xfId="0" applyFont="1" applyFill="1" applyBorder="1"/>
    <xf numFmtId="0" fontId="23" fillId="9" borderId="15" xfId="0" applyFont="1" applyFill="1" applyBorder="1"/>
    <xf numFmtId="0" fontId="0" fillId="9" borderId="12" xfId="0" applyFill="1" applyBorder="1" applyAlignment="1">
      <alignment wrapText="1"/>
    </xf>
    <xf numFmtId="0" fontId="23" fillId="10" borderId="0" xfId="0" applyFont="1" applyFill="1"/>
    <xf numFmtId="0" fontId="0" fillId="10" borderId="5" xfId="0" applyFill="1" applyBorder="1" applyAlignment="1">
      <alignment wrapText="1"/>
    </xf>
    <xf numFmtId="0" fontId="23" fillId="10" borderId="22" xfId="0" applyFont="1" applyFill="1" applyBorder="1"/>
    <xf numFmtId="0" fontId="23" fillId="10" borderId="23" xfId="0" applyFont="1" applyFill="1" applyBorder="1"/>
    <xf numFmtId="0" fontId="0" fillId="10" borderId="24" xfId="0" applyFill="1" applyBorder="1" applyAlignment="1">
      <alignment wrapText="1"/>
    </xf>
    <xf numFmtId="0" fontId="23" fillId="10" borderId="28" xfId="0" applyFont="1" applyFill="1" applyBorder="1"/>
    <xf numFmtId="0" fontId="23" fillId="10" borderId="29" xfId="0" applyFont="1" applyFill="1" applyBorder="1"/>
    <xf numFmtId="0" fontId="0" fillId="10" borderId="30" xfId="0" applyFill="1" applyBorder="1" applyAlignment="1">
      <alignment wrapText="1"/>
    </xf>
    <xf numFmtId="0" fontId="23" fillId="10" borderId="31" xfId="0" applyFont="1" applyFill="1" applyBorder="1"/>
    <xf numFmtId="0" fontId="23" fillId="10" borderId="32" xfId="0" applyFont="1" applyFill="1" applyBorder="1"/>
    <xf numFmtId="0" fontId="0" fillId="10" borderId="33" xfId="0" applyFill="1" applyBorder="1" applyAlignment="1">
      <alignment wrapText="1"/>
    </xf>
    <xf numFmtId="0" fontId="23" fillId="11" borderId="0" xfId="0" applyFont="1" applyFill="1"/>
    <xf numFmtId="0" fontId="23" fillId="11" borderId="22" xfId="0" applyFont="1" applyFill="1" applyBorder="1"/>
    <xf numFmtId="0" fontId="23" fillId="11" borderId="23" xfId="0" applyFont="1" applyFill="1" applyBorder="1"/>
    <xf numFmtId="0" fontId="0" fillId="11" borderId="24" xfId="0" applyFill="1" applyBorder="1" applyAlignment="1">
      <alignment wrapText="1"/>
    </xf>
    <xf numFmtId="0" fontId="23" fillId="11" borderId="11" xfId="0" applyFont="1" applyFill="1" applyBorder="1"/>
    <xf numFmtId="0" fontId="23" fillId="11" borderId="15" xfId="0" applyFont="1" applyFill="1" applyBorder="1"/>
    <xf numFmtId="0" fontId="0" fillId="11" borderId="12" xfId="0" applyFill="1" applyBorder="1" applyAlignment="1">
      <alignment wrapText="1"/>
    </xf>
    <xf numFmtId="0" fontId="0" fillId="12" borderId="0" xfId="0" applyFill="1"/>
    <xf numFmtId="0" fontId="0" fillId="12" borderId="5" xfId="0" applyFill="1" applyBorder="1" applyAlignment="1">
      <alignment wrapText="1"/>
    </xf>
    <xf numFmtId="0" fontId="0" fillId="12" borderId="39" xfId="0" applyFill="1" applyBorder="1"/>
    <xf numFmtId="0" fontId="0" fillId="12" borderId="40" xfId="0" applyFill="1" applyBorder="1"/>
    <xf numFmtId="0" fontId="0" fillId="12" borderId="41" xfId="0" applyFill="1" applyBorder="1" applyAlignment="1">
      <alignment wrapText="1"/>
    </xf>
    <xf numFmtId="0" fontId="0" fillId="12" borderId="10" xfId="0" applyFill="1" applyBorder="1"/>
    <xf numFmtId="0" fontId="0" fillId="12" borderId="23" xfId="0" applyFill="1" applyBorder="1"/>
    <xf numFmtId="0" fontId="0" fillId="12" borderId="24" xfId="0" applyFill="1" applyBorder="1" applyAlignment="1">
      <alignment wrapText="1"/>
    </xf>
    <xf numFmtId="0" fontId="0" fillId="12" borderId="22" xfId="0" applyFill="1" applyBorder="1"/>
    <xf numFmtId="0" fontId="0" fillId="12" borderId="29" xfId="0" applyFill="1" applyBorder="1"/>
    <xf numFmtId="0" fontId="0" fillId="12" borderId="30" xfId="0" applyFill="1" applyBorder="1" applyAlignment="1">
      <alignment wrapText="1"/>
    </xf>
    <xf numFmtId="0" fontId="0" fillId="12" borderId="11" xfId="0" applyFill="1" applyBorder="1"/>
    <xf numFmtId="0" fontId="0" fillId="12" borderId="15" xfId="0" applyFill="1" applyBorder="1"/>
    <xf numFmtId="0" fontId="23" fillId="13" borderId="0" xfId="0" applyFont="1" applyFill="1"/>
    <xf numFmtId="0" fontId="26" fillId="19" borderId="0" xfId="0" applyFont="1" applyFill="1"/>
    <xf numFmtId="0" fontId="0" fillId="13" borderId="21" xfId="0" applyFill="1" applyBorder="1" applyAlignment="1">
      <alignment wrapText="1"/>
    </xf>
    <xf numFmtId="0" fontId="23" fillId="19" borderId="0" xfId="0" applyFont="1" applyFill="1"/>
    <xf numFmtId="0" fontId="0" fillId="13" borderId="5" xfId="0" applyFill="1" applyBorder="1" applyAlignment="1">
      <alignment wrapText="1"/>
    </xf>
    <xf numFmtId="0" fontId="23" fillId="13" borderId="22" xfId="0" applyFont="1" applyFill="1" applyBorder="1"/>
    <xf numFmtId="0" fontId="23" fillId="19" borderId="23" xfId="0" applyFont="1" applyFill="1" applyBorder="1"/>
    <xf numFmtId="0" fontId="0" fillId="13" borderId="24" xfId="0" applyFill="1" applyBorder="1" applyAlignment="1">
      <alignment wrapText="1"/>
    </xf>
    <xf numFmtId="0" fontId="23" fillId="13" borderId="28" xfId="0" applyFont="1" applyFill="1" applyBorder="1"/>
    <xf numFmtId="0" fontId="23" fillId="19" borderId="29" xfId="0" applyFont="1" applyFill="1" applyBorder="1"/>
    <xf numFmtId="0" fontId="0" fillId="13" borderId="30" xfId="0" applyFill="1" applyBorder="1" applyAlignment="1">
      <alignment wrapText="1"/>
    </xf>
    <xf numFmtId="0" fontId="23" fillId="13" borderId="31" xfId="0" applyFont="1" applyFill="1" applyBorder="1"/>
    <xf numFmtId="0" fontId="23" fillId="19" borderId="32" xfId="0" applyFont="1" applyFill="1" applyBorder="1"/>
    <xf numFmtId="0" fontId="0" fillId="13" borderId="33" xfId="0" applyFill="1" applyBorder="1" applyAlignment="1">
      <alignment wrapText="1"/>
    </xf>
    <xf numFmtId="0" fontId="0" fillId="14" borderId="0" xfId="0" applyFill="1"/>
    <xf numFmtId="0" fontId="0" fillId="14" borderId="5" xfId="0" applyFill="1" applyBorder="1" applyAlignment="1">
      <alignment wrapText="1"/>
    </xf>
    <xf numFmtId="0" fontId="0" fillId="14" borderId="2" xfId="0" applyFill="1" applyBorder="1"/>
    <xf numFmtId="0" fontId="0" fillId="14" borderId="1" xfId="0" applyFill="1" applyBorder="1"/>
    <xf numFmtId="0" fontId="0" fillId="14" borderId="16" xfId="0" applyFill="1" applyBorder="1" applyAlignment="1">
      <alignment wrapText="1"/>
    </xf>
    <xf numFmtId="0" fontId="0" fillId="8" borderId="31" xfId="0" applyFill="1" applyBorder="1"/>
    <xf numFmtId="0" fontId="0" fillId="8" borderId="32" xfId="0" applyFill="1" applyBorder="1"/>
    <xf numFmtId="0" fontId="0" fillId="8" borderId="33" xfId="0" applyFill="1" applyBorder="1" applyAlignment="1">
      <alignment wrapText="1"/>
    </xf>
    <xf numFmtId="0" fontId="23" fillId="13" borderId="2" xfId="0" applyFont="1" applyFill="1" applyBorder="1"/>
    <xf numFmtId="0" fontId="23" fillId="19" borderId="1" xfId="0" applyFont="1" applyFill="1" applyBorder="1"/>
    <xf numFmtId="0" fontId="0" fillId="13" borderId="16" xfId="0" applyFill="1" applyBorder="1" applyAlignment="1">
      <alignment wrapText="1"/>
    </xf>
    <xf numFmtId="0" fontId="0" fillId="2" borderId="31" xfId="0" applyFill="1" applyBorder="1"/>
    <xf numFmtId="0" fontId="0" fillId="2" borderId="32" xfId="0" applyFill="1" applyBorder="1"/>
    <xf numFmtId="0" fontId="0" fillId="2" borderId="33" xfId="0" applyFill="1" applyBorder="1" applyAlignment="1">
      <alignment wrapText="1"/>
    </xf>
    <xf numFmtId="0" fontId="23" fillId="10" borderId="25" xfId="0" applyFont="1" applyFill="1" applyBorder="1"/>
    <xf numFmtId="0" fontId="23" fillId="10" borderId="26" xfId="0" applyFont="1" applyFill="1" applyBorder="1"/>
    <xf numFmtId="0" fontId="0" fillId="10" borderId="27" xfId="0" applyFill="1" applyBorder="1" applyAlignment="1">
      <alignment wrapText="1"/>
    </xf>
    <xf numFmtId="0" fontId="0" fillId="5" borderId="0" xfId="0" applyFill="1"/>
    <xf numFmtId="0" fontId="0" fillId="5" borderId="5" xfId="0" applyFill="1" applyBorder="1" applyAlignment="1">
      <alignment wrapText="1"/>
    </xf>
    <xf numFmtId="0" fontId="23" fillId="11" borderId="31" xfId="0" applyFont="1" applyFill="1" applyBorder="1"/>
    <xf numFmtId="0" fontId="23" fillId="11" borderId="32" xfId="0" applyFont="1" applyFill="1" applyBorder="1"/>
    <xf numFmtId="0" fontId="0" fillId="11" borderId="33" xfId="0" applyFill="1" applyBorder="1" applyAlignment="1">
      <alignment wrapText="1"/>
    </xf>
    <xf numFmtId="0" fontId="23" fillId="12" borderId="0" xfId="0" applyFont="1" applyFill="1"/>
    <xf numFmtId="0" fontId="23" fillId="12" borderId="23" xfId="0" applyFont="1" applyFill="1" applyBorder="1"/>
    <xf numFmtId="0" fontId="24" fillId="12" borderId="40" xfId="0" applyFont="1" applyFill="1" applyBorder="1"/>
    <xf numFmtId="0" fontId="24" fillId="12" borderId="0" xfId="0" applyFont="1" applyFill="1"/>
    <xf numFmtId="0" fontId="24" fillId="12" borderId="23" xfId="0" applyFont="1" applyFill="1" applyBorder="1"/>
    <xf numFmtId="0" fontId="24" fillId="12" borderId="15" xfId="0" applyFont="1" applyFill="1" applyBorder="1"/>
    <xf numFmtId="0" fontId="0" fillId="14" borderId="22" xfId="0" applyFill="1" applyBorder="1"/>
    <xf numFmtId="0" fontId="0" fillId="14" borderId="23" xfId="0" applyFill="1" applyBorder="1"/>
    <xf numFmtId="0" fontId="0" fillId="14" borderId="24" xfId="0" applyFill="1" applyBorder="1" applyAlignment="1">
      <alignment wrapText="1"/>
    </xf>
    <xf numFmtId="0" fontId="23" fillId="9" borderId="0" xfId="0" applyFont="1" applyFill="1"/>
    <xf numFmtId="0" fontId="0" fillId="9" borderId="5" xfId="0" applyFill="1" applyBorder="1" applyAlignment="1">
      <alignment wrapText="1"/>
    </xf>
    <xf numFmtId="0" fontId="23" fillId="10" borderId="39" xfId="0" applyFont="1" applyFill="1" applyBorder="1"/>
    <xf numFmtId="0" fontId="23" fillId="10" borderId="40" xfId="0" applyFont="1" applyFill="1" applyBorder="1"/>
    <xf numFmtId="0" fontId="0" fillId="10" borderId="41" xfId="0" applyFill="1" applyBorder="1" applyAlignment="1">
      <alignment wrapText="1"/>
    </xf>
    <xf numFmtId="0" fontId="23" fillId="10" borderId="15" xfId="0" applyFont="1" applyFill="1" applyBorder="1"/>
    <xf numFmtId="0" fontId="0" fillId="10" borderId="12" xfId="0" applyFill="1" applyBorder="1" applyAlignment="1">
      <alignment wrapText="1"/>
    </xf>
    <xf numFmtId="0" fontId="0" fillId="11" borderId="21" xfId="0" applyFill="1" applyBorder="1" applyAlignment="1">
      <alignment wrapText="1"/>
    </xf>
    <xf numFmtId="0" fontId="23" fillId="13" borderId="25" xfId="0" applyFont="1" applyFill="1" applyBorder="1"/>
    <xf numFmtId="0" fontId="23" fillId="19" borderId="26" xfId="0" applyFont="1" applyFill="1" applyBorder="1"/>
    <xf numFmtId="0" fontId="0" fillId="13" borderId="27" xfId="0" applyFill="1" applyBorder="1" applyAlignment="1">
      <alignment wrapText="1"/>
    </xf>
    <xf numFmtId="0" fontId="23" fillId="13" borderId="11" xfId="0" applyFont="1" applyFill="1" applyBorder="1"/>
    <xf numFmtId="0" fontId="23" fillId="19" borderId="15" xfId="0" applyFont="1" applyFill="1" applyBorder="1"/>
    <xf numFmtId="0" fontId="0" fillId="13" borderId="12" xfId="0" applyFill="1" applyBorder="1" applyAlignment="1">
      <alignment wrapText="1"/>
    </xf>
    <xf numFmtId="0" fontId="0" fillId="14" borderId="21" xfId="0" applyFill="1" applyBorder="1" applyAlignment="1">
      <alignment wrapText="1"/>
    </xf>
    <xf numFmtId="0" fontId="3" fillId="4" borderId="34" xfId="0" applyFont="1" applyFill="1" applyBorder="1" applyAlignment="1">
      <alignment vertical="center" wrapText="1"/>
    </xf>
    <xf numFmtId="0" fontId="0" fillId="4" borderId="35" xfId="0" applyFill="1" applyBorder="1"/>
    <xf numFmtId="0" fontId="0" fillId="4" borderId="36" xfId="0" applyFill="1" applyBorder="1" applyAlignment="1">
      <alignment wrapText="1"/>
    </xf>
    <xf numFmtId="0" fontId="3" fillId="4" borderId="28" xfId="0" applyFont="1" applyFill="1" applyBorder="1"/>
    <xf numFmtId="0" fontId="0" fillId="4" borderId="29" xfId="0" applyFill="1" applyBorder="1"/>
    <xf numFmtId="0" fontId="0" fillId="4" borderId="30" xfId="0" applyFill="1" applyBorder="1" applyAlignment="1">
      <alignment wrapText="1"/>
    </xf>
    <xf numFmtId="0" fontId="3" fillId="4" borderId="28" xfId="0" applyFont="1" applyFill="1" applyBorder="1" applyAlignment="1">
      <alignment vertical="center" wrapText="1"/>
    </xf>
    <xf numFmtId="0" fontId="3" fillId="4" borderId="42" xfId="0" applyFont="1" applyFill="1" applyBorder="1"/>
    <xf numFmtId="0" fontId="0" fillId="4" borderId="43" xfId="0" applyFill="1" applyBorder="1"/>
    <xf numFmtId="0" fontId="0" fillId="4" borderId="44" xfId="0" applyFill="1" applyBorder="1" applyAlignment="1">
      <alignment wrapText="1"/>
    </xf>
    <xf numFmtId="0" fontId="0" fillId="0" borderId="45" xfId="0" applyBorder="1"/>
    <xf numFmtId="0" fontId="0" fillId="0" borderId="46" xfId="0" applyBorder="1"/>
    <xf numFmtId="0" fontId="27" fillId="11" borderId="47" xfId="0" applyFont="1" applyFill="1" applyBorder="1"/>
    <xf numFmtId="0" fontId="0" fillId="11" borderId="0" xfId="0" applyFill="1"/>
    <xf numFmtId="0" fontId="0" fillId="11" borderId="9" xfId="0" applyFill="1" applyBorder="1" applyAlignment="1">
      <alignment wrapText="1"/>
    </xf>
    <xf numFmtId="0" fontId="0" fillId="11" borderId="22" xfId="0" applyFill="1" applyBorder="1"/>
    <xf numFmtId="0" fontId="0" fillId="11" borderId="23" xfId="0" applyFill="1" applyBorder="1"/>
    <xf numFmtId="0" fontId="0" fillId="11" borderId="28" xfId="0" applyFill="1" applyBorder="1"/>
    <xf numFmtId="0" fontId="0" fillId="11" borderId="29" xfId="0" applyFill="1" applyBorder="1"/>
    <xf numFmtId="0" fontId="0" fillId="11" borderId="30" xfId="0" applyFill="1" applyBorder="1" applyAlignment="1">
      <alignment wrapText="1"/>
    </xf>
    <xf numFmtId="0" fontId="0" fillId="11" borderId="2" xfId="0" applyFill="1" applyBorder="1"/>
    <xf numFmtId="0" fontId="0" fillId="11" borderId="1" xfId="0" applyFill="1" applyBorder="1"/>
    <xf numFmtId="0" fontId="0" fillId="11" borderId="16" xfId="0" applyFill="1" applyBorder="1" applyAlignment="1">
      <alignment wrapText="1"/>
    </xf>
    <xf numFmtId="0" fontId="1" fillId="11" borderId="47" xfId="0" applyFont="1" applyFill="1" applyBorder="1"/>
    <xf numFmtId="0" fontId="1" fillId="17" borderId="47" xfId="0" applyFont="1" applyFill="1" applyBorder="1"/>
    <xf numFmtId="0" fontId="0" fillId="17" borderId="0" xfId="0" applyFill="1"/>
    <xf numFmtId="0" fontId="0" fillId="17" borderId="9" xfId="0" applyFill="1" applyBorder="1" applyAlignment="1">
      <alignment wrapText="1"/>
    </xf>
    <xf numFmtId="0" fontId="0" fillId="17" borderId="5" xfId="0" applyFill="1" applyBorder="1" applyAlignment="1">
      <alignment wrapText="1"/>
    </xf>
    <xf numFmtId="0" fontId="0" fillId="17" borderId="2" xfId="0" applyFill="1" applyBorder="1"/>
    <xf numFmtId="0" fontId="0" fillId="17" borderId="1" xfId="0" quotePrefix="1" applyFill="1" applyBorder="1"/>
    <xf numFmtId="0" fontId="0" fillId="17" borderId="16" xfId="0" applyFill="1" applyBorder="1" applyAlignment="1">
      <alignment wrapText="1"/>
    </xf>
  </cellXfs>
  <cellStyles count="2">
    <cellStyle name="Hyperlink" xfId="1" builtinId="8"/>
    <cellStyle name="Normal" xfId="0" builtinId="0"/>
  </cellStyles>
  <dxfs count="0"/>
  <tableStyles count="0" defaultTableStyle="TableStyleMedium2" defaultPivotStyle="PivotStyleLight16"/>
  <colors>
    <mruColors>
      <color rgb="FF101C32"/>
      <color rgb="FF0C1526"/>
      <color rgb="FF1729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https://frontiersi.com.au/ausenhealth-digital-twin/" TargetMode="External"/><Relationship Id="rId3" Type="http://schemas.openxmlformats.org/officeDocument/2006/relationships/image" Target="../media/image3.png"/><Relationship Id="rId7" Type="http://schemas.openxmlformats.org/officeDocument/2006/relationships/hyperlink" Target="https://docs.google.com/forms/d/e/1FAIpQLScQemDcCFNGjjPVUsx5oIAFbAo2LWEHKoMjbiaGzluRl1ihyA/viewform" TargetMode="External"/><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32</xdr:row>
      <xdr:rowOff>4081</xdr:rowOff>
    </xdr:from>
    <xdr:to>
      <xdr:col>18</xdr:col>
      <xdr:colOff>0</xdr:colOff>
      <xdr:row>50</xdr:row>
      <xdr:rowOff>9525</xdr:rowOff>
    </xdr:to>
    <xdr:sp macro="" textlink="">
      <xdr:nvSpPr>
        <xdr:cNvPr id="8" name="TextBox 7">
          <a:extLst>
            <a:ext uri="{FF2B5EF4-FFF2-40B4-BE49-F238E27FC236}">
              <a16:creationId xmlns:a16="http://schemas.microsoft.com/office/drawing/2014/main" id="{DDF839ED-0CE6-4C16-9B83-ED5F008E92D0}"/>
            </a:ext>
          </a:extLst>
        </xdr:cNvPr>
        <xdr:cNvSpPr txBox="1"/>
      </xdr:nvSpPr>
      <xdr:spPr>
        <a:xfrm>
          <a:off x="0" y="6109606"/>
          <a:ext cx="11001375" cy="34439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i="0" u="sng" strike="noStrike">
              <a:solidFill>
                <a:schemeClr val="dk1"/>
              </a:solidFill>
              <a:effectLst/>
              <a:latin typeface="+mn-lt"/>
              <a:ea typeface="+mn-ea"/>
              <a:cs typeface="+mn-cs"/>
            </a:rPr>
            <a:t>AusEnHealth Live Catalogue Overview</a:t>
          </a:r>
          <a:endParaRPr lang="en-AU" sz="1200" b="0" i="0" u="none" strike="noStrike">
            <a:solidFill>
              <a:schemeClr val="dk1"/>
            </a:solidFill>
            <a:effectLst/>
            <a:latin typeface="+mn-lt"/>
            <a:ea typeface="+mn-ea"/>
            <a:cs typeface="+mn-cs"/>
          </a:endParaRPr>
        </a:p>
        <a:p>
          <a:endParaRPr lang="en-AU" sz="1100" b="0" i="0" u="none" strike="noStrike">
            <a:solidFill>
              <a:schemeClr val="dk1"/>
            </a:solidFill>
            <a:effectLst/>
            <a:latin typeface="+mn-lt"/>
            <a:ea typeface="+mn-ea"/>
            <a:cs typeface="+mn-cs"/>
          </a:endParaRPr>
        </a:p>
        <a:p>
          <a:endParaRPr lang="en-AU" sz="1100" b="0" i="0" u="none" strike="noStrike">
            <a:solidFill>
              <a:schemeClr val="dk1"/>
            </a:solidFill>
            <a:effectLst/>
            <a:latin typeface="+mn-lt"/>
            <a:ea typeface="+mn-ea"/>
            <a:cs typeface="+mn-cs"/>
          </a:endParaRPr>
        </a:p>
        <a:p>
          <a:r>
            <a:rPr lang="en-AU" sz="1100" b="0" i="0" u="none" strike="noStrike">
              <a:solidFill>
                <a:schemeClr val="dk1"/>
              </a:solidFill>
              <a:effectLst/>
              <a:latin typeface="+mn-lt"/>
              <a:ea typeface="+mn-ea"/>
              <a:cs typeface="+mn-cs"/>
            </a:rPr>
            <a:t>This spreadsheet is an ongoing resource which originated from the AusEnHealth Project's Data Audit. More details of the AusEnHealth Project can be found online, at:</a:t>
          </a:r>
        </a:p>
        <a:p>
          <a:endParaRPr lang="en-AU" sz="1100" b="0" i="0" u="none" strike="noStrike">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https://frontiersi.com.au/ausenhealth-digital-twin/</a:t>
          </a:r>
        </a:p>
        <a:p>
          <a:pPr algn="ctr"/>
          <a:endParaRPr lang="en-AU" sz="1100" b="0" i="0" u="none" strike="noStrike">
            <a:solidFill>
              <a:schemeClr val="dk1"/>
            </a:solidFill>
            <a:effectLst/>
            <a:latin typeface="+mn-lt"/>
            <a:ea typeface="+mn-ea"/>
            <a:cs typeface="+mn-cs"/>
          </a:endParaRPr>
        </a:p>
        <a:p>
          <a:r>
            <a:rPr lang="en-AU" sz="1100" b="0" i="0" u="none" strike="noStrike">
              <a:solidFill>
                <a:schemeClr val="dk1"/>
              </a:solidFill>
              <a:effectLst/>
              <a:latin typeface="+mn-lt"/>
              <a:ea typeface="+mn-ea"/>
              <a:cs typeface="+mn-cs"/>
            </a:rPr>
            <a:t>The Data Audit itself was conducted to identify Australian data custodians for a wide range of environmental health indicators and parameters and to record details such as timescale,</a:t>
          </a:r>
          <a:r>
            <a:rPr lang="en-AU" sz="1100"/>
            <a:t> </a:t>
          </a:r>
          <a:r>
            <a:rPr lang="en-AU" sz="1100" b="0" i="0" u="none" strike="noStrike">
              <a:solidFill>
                <a:schemeClr val="dk1"/>
              </a:solidFill>
              <a:effectLst/>
              <a:latin typeface="+mn-lt"/>
              <a:ea typeface="+mn-ea"/>
              <a:cs typeface="+mn-cs"/>
            </a:rPr>
            <a:t>update frequency, spatial resolution, data file format, geographical extent, and access restrictions in </a:t>
          </a:r>
          <a:r>
            <a:rPr lang="en-AU" sz="1100" b="0" i="0" u="none" strike="noStrike">
              <a:solidFill>
                <a:sysClr val="windowText" lastClr="000000"/>
              </a:solidFill>
              <a:effectLst/>
              <a:latin typeface="+mn-lt"/>
              <a:ea typeface="+mn-ea"/>
              <a:cs typeface="+mn-cs"/>
            </a:rPr>
            <a:t>documentation</a:t>
          </a:r>
          <a:r>
            <a:rPr lang="en-AU" sz="1100" b="0" i="0" u="none" strike="noStrike">
              <a:solidFill>
                <a:schemeClr val="dk1"/>
              </a:solidFill>
              <a:effectLst/>
              <a:latin typeface="+mn-lt"/>
              <a:ea typeface="+mn-ea"/>
              <a:cs typeface="+mn-cs"/>
            </a:rPr>
            <a:t> to be referred to throughout the project. As a result of the ongoing</a:t>
          </a:r>
          <a:r>
            <a:rPr lang="en-AU" sz="1100"/>
            <a:t> </a:t>
          </a:r>
          <a:r>
            <a:rPr lang="en-AU" sz="1100" b="0" i="0" u="none" strike="noStrike">
              <a:solidFill>
                <a:schemeClr val="dk1"/>
              </a:solidFill>
              <a:effectLst/>
              <a:latin typeface="+mn-lt"/>
              <a:ea typeface="+mn-ea"/>
              <a:cs typeface="+mn-cs"/>
            </a:rPr>
            <a:t>nature of the project, it was decided that this catalogue become an ongoing resource, made available to the public.</a:t>
          </a:r>
        </a:p>
        <a:p>
          <a:endParaRPr lang="en-AU" sz="1100" b="0" i="0" u="none" strike="noStrike">
            <a:solidFill>
              <a:schemeClr val="dk1"/>
            </a:solidFill>
            <a:effectLst/>
            <a:latin typeface="+mn-lt"/>
            <a:ea typeface="+mn-ea"/>
            <a:cs typeface="+mn-cs"/>
          </a:endParaRPr>
        </a:p>
        <a:p>
          <a:r>
            <a:rPr lang="en-AU" sz="1100" b="0" i="0" u="none" strike="noStrike">
              <a:solidFill>
                <a:schemeClr val="dk1"/>
              </a:solidFill>
              <a:effectLst/>
              <a:latin typeface="+mn-lt"/>
              <a:ea typeface="+mn-ea"/>
              <a:cs typeface="+mn-cs"/>
            </a:rPr>
            <a:t>Currently, this catalogue contains information on the following data categories:</a:t>
          </a:r>
        </a:p>
        <a:p>
          <a:endParaRPr lang="en-AU" sz="1100" b="0" i="0" u="none" strike="noStrike">
            <a:solidFill>
              <a:schemeClr val="dk1"/>
            </a:solidFill>
            <a:effectLst/>
            <a:latin typeface="+mn-lt"/>
            <a:ea typeface="+mn-ea"/>
            <a:cs typeface="+mn-cs"/>
          </a:endParaRPr>
        </a:p>
        <a:p>
          <a:pPr algn="ctr"/>
          <a:r>
            <a:rPr lang="en-AU" sz="1100" b="1" i="0" u="none" strike="noStrike">
              <a:solidFill>
                <a:schemeClr val="dk1"/>
              </a:solidFill>
              <a:effectLst/>
              <a:latin typeface="+mn-lt"/>
              <a:ea typeface="+mn-ea"/>
              <a:cs typeface="+mn-cs"/>
            </a:rPr>
            <a:t>Air Quality		Climate		Water Quality		Built Environment		Health Outcomes</a:t>
          </a:r>
        </a:p>
        <a:p>
          <a:endParaRPr lang="en-AU" sz="1100" b="0" i="0" u="none" strike="noStrike">
            <a:solidFill>
              <a:schemeClr val="dk1"/>
            </a:solidFill>
            <a:effectLst/>
            <a:latin typeface="+mn-lt"/>
            <a:ea typeface="+mn-ea"/>
            <a:cs typeface="+mn-cs"/>
          </a:endParaRPr>
        </a:p>
        <a:p>
          <a:r>
            <a:rPr lang="en-AU" sz="1100" b="0" i="0" u="none" strike="noStrike">
              <a:solidFill>
                <a:schemeClr val="dk1"/>
              </a:solidFill>
              <a:effectLst/>
              <a:latin typeface="+mn-lt"/>
              <a:ea typeface="+mn-ea"/>
              <a:cs typeface="+mn-cs"/>
            </a:rPr>
            <a:t>In addition,</a:t>
          </a:r>
          <a:r>
            <a:rPr lang="en-AU" sz="1100" b="0" i="0" u="none" strike="noStrike" baseline="0">
              <a:solidFill>
                <a:schemeClr val="dk1"/>
              </a:solidFill>
              <a:effectLst/>
              <a:latin typeface="+mn-lt"/>
              <a:ea typeface="+mn-ea"/>
              <a:cs typeface="+mn-cs"/>
            </a:rPr>
            <a:t> this catalogue contains a list of environmental health parameters established from the literature, both within Australia and internationally (see 2. Literature Parameters). </a:t>
          </a:r>
          <a:r>
            <a:rPr lang="en-AU" sz="1100" b="0" i="0" u="none" strike="noStrike">
              <a:solidFill>
                <a:schemeClr val="dk1"/>
              </a:solidFill>
              <a:effectLst/>
              <a:latin typeface="+mn-lt"/>
              <a:ea typeface="+mn-ea"/>
              <a:cs typeface="+mn-cs"/>
            </a:rPr>
            <a:t>If you would like to contribute information about a data custodian or parameter relevant to environmental health, or have information to share, please fill and submit this google</a:t>
          </a:r>
          <a:r>
            <a:rPr lang="en-AU" sz="1100" b="0" i="0" u="none" strike="noStrike" baseline="0">
              <a:solidFill>
                <a:schemeClr val="dk1"/>
              </a:solidFill>
              <a:effectLst/>
              <a:latin typeface="+mn-lt"/>
              <a:ea typeface="+mn-ea"/>
              <a:cs typeface="+mn-cs"/>
            </a:rPr>
            <a:t> form.</a:t>
          </a:r>
          <a:endParaRPr lang="en-AU" sz="1100" b="0" i="0" u="none" strike="noStrike">
            <a:solidFill>
              <a:schemeClr val="dk1"/>
            </a:solidFill>
            <a:effectLst/>
            <a:latin typeface="+mn-lt"/>
            <a:ea typeface="+mn-ea"/>
            <a:cs typeface="+mn-cs"/>
          </a:endParaRPr>
        </a:p>
        <a:p>
          <a:endParaRPr lang="en-AU" sz="1100" b="0" i="0" u="none" strike="noStrike">
            <a:solidFill>
              <a:schemeClr val="dk1"/>
            </a:solidFill>
            <a:effectLst/>
            <a:latin typeface="+mn-lt"/>
            <a:ea typeface="+mn-ea"/>
            <a:cs typeface="+mn-cs"/>
          </a:endParaRPr>
        </a:p>
        <a:p>
          <a:r>
            <a:rPr lang="en-AU" sz="1200" b="1" i="0" u="none" strike="noStrike">
              <a:solidFill>
                <a:schemeClr val="dk1"/>
              </a:solidFill>
              <a:effectLst/>
              <a:latin typeface="+mn-lt"/>
              <a:ea typeface="+mn-ea"/>
              <a:cs typeface="+mn-cs"/>
            </a:rPr>
            <a:t>Contact:</a:t>
          </a:r>
          <a:r>
            <a:rPr lang="en-AU" sz="1200" b="1"/>
            <a:t> </a:t>
          </a:r>
          <a:r>
            <a:rPr lang="en-AU" sz="1200" b="0"/>
            <a:t>Distinguished Professor </a:t>
          </a:r>
          <a:r>
            <a:rPr lang="en-AU" sz="1200" b="0" i="0" u="none" strike="noStrike">
              <a:solidFill>
                <a:schemeClr val="dk1"/>
              </a:solidFill>
              <a:effectLst/>
              <a:latin typeface="+mn-lt"/>
              <a:ea typeface="+mn-ea"/>
              <a:cs typeface="+mn-cs"/>
            </a:rPr>
            <a:t>Kerrie Mengersen (</a:t>
          </a:r>
          <a:r>
            <a:rPr lang="en-AU" sz="1200" b="0" i="1" u="none" strike="noStrike">
              <a:solidFill>
                <a:schemeClr val="dk1"/>
              </a:solidFill>
              <a:effectLst/>
              <a:latin typeface="+mn-lt"/>
              <a:ea typeface="+mn-ea"/>
              <a:cs typeface="+mn-cs"/>
            </a:rPr>
            <a:t>k.mengersen@qut.edu.au</a:t>
          </a:r>
          <a:r>
            <a:rPr lang="en-AU" sz="1200" b="0" i="0" u="none" strike="noStrike">
              <a:solidFill>
                <a:schemeClr val="dk1"/>
              </a:solidFill>
              <a:effectLst/>
              <a:latin typeface="+mn-lt"/>
              <a:ea typeface="+mn-ea"/>
              <a:cs typeface="+mn-cs"/>
            </a:rPr>
            <a:t>)</a:t>
          </a:r>
          <a:r>
            <a:rPr lang="en-AU" sz="1200" b="1" i="0" u="none" strike="noStrike">
              <a:solidFill>
                <a:schemeClr val="dk1"/>
              </a:solidFill>
              <a:effectLst/>
              <a:latin typeface="+mn-lt"/>
              <a:ea typeface="+mn-ea"/>
              <a:cs typeface="+mn-cs"/>
            </a:rPr>
            <a:t>					                Updated:  Apr-21</a:t>
          </a:r>
          <a:r>
            <a:rPr lang="en-AU" sz="1200" b="1"/>
            <a:t> </a:t>
          </a:r>
        </a:p>
      </xdr:txBody>
    </xdr:sp>
    <xdr:clientData/>
  </xdr:twoCellAnchor>
  <xdr:twoCellAnchor editAs="oneCell">
    <xdr:from>
      <xdr:col>0</xdr:col>
      <xdr:colOff>0</xdr:colOff>
      <xdr:row>0</xdr:row>
      <xdr:rowOff>0</xdr:rowOff>
    </xdr:from>
    <xdr:to>
      <xdr:col>18</xdr:col>
      <xdr:colOff>0</xdr:colOff>
      <xdr:row>32</xdr:row>
      <xdr:rowOff>0</xdr:rowOff>
    </xdr:to>
    <xdr:pic>
      <xdr:nvPicPr>
        <xdr:cNvPr id="5" name="Picture 4">
          <a:extLst>
            <a:ext uri="{FF2B5EF4-FFF2-40B4-BE49-F238E27FC236}">
              <a16:creationId xmlns:a16="http://schemas.microsoft.com/office/drawing/2014/main" id="{050058C4-B911-48FD-9F56-74F692E1FD89}"/>
            </a:ext>
          </a:extLst>
        </xdr:cNvPr>
        <xdr:cNvPicPr/>
      </xdr:nvPicPr>
      <xdr:blipFill rotWithShape="1">
        <a:blip xmlns:r="http://schemas.openxmlformats.org/officeDocument/2006/relationships" r:embed="rId1" cstate="print">
          <a:alphaModFix amt="0"/>
          <a:extLst>
            <a:ext uri="{28A0092B-C50C-407E-A947-70E740481C1C}">
              <a14:useLocalDpi xmlns:a14="http://schemas.microsoft.com/office/drawing/2010/main" val="0"/>
            </a:ext>
          </a:extLst>
        </a:blip>
        <a:srcRect l="-13" t="17912" r="13" b="42739"/>
        <a:stretch/>
      </xdr:blipFill>
      <xdr:spPr bwMode="auto">
        <a:xfrm>
          <a:off x="0" y="0"/>
          <a:ext cx="11003280" cy="6096000"/>
        </a:xfrm>
        <a:prstGeom prst="rect">
          <a:avLst/>
        </a:prstGeom>
        <a:solidFill>
          <a:srgbClr val="101C32"/>
        </a:solidFill>
        <a:ln>
          <a:noFill/>
        </a:ln>
        <a:extLst>
          <a:ext uri="{53640926-AAD7-44D8-BBD7-CCE9431645EC}">
            <a14:shadowObscured xmlns:a14="http://schemas.microsoft.com/office/drawing/2010/main"/>
          </a:ext>
        </a:extLst>
      </xdr:spPr>
    </xdr:pic>
    <xdr:clientData/>
  </xdr:twoCellAnchor>
  <xdr:twoCellAnchor>
    <xdr:from>
      <xdr:col>0</xdr:col>
      <xdr:colOff>0</xdr:colOff>
      <xdr:row>1</xdr:row>
      <xdr:rowOff>95250</xdr:rowOff>
    </xdr:from>
    <xdr:to>
      <xdr:col>18</xdr:col>
      <xdr:colOff>0</xdr:colOff>
      <xdr:row>10</xdr:row>
      <xdr:rowOff>85725</xdr:rowOff>
    </xdr:to>
    <xdr:grpSp>
      <xdr:nvGrpSpPr>
        <xdr:cNvPr id="2" name="Group 1">
          <a:extLst>
            <a:ext uri="{FF2B5EF4-FFF2-40B4-BE49-F238E27FC236}">
              <a16:creationId xmlns:a16="http://schemas.microsoft.com/office/drawing/2014/main" id="{BDA2D484-0998-4D46-B1C3-B42E22291027}"/>
            </a:ext>
          </a:extLst>
        </xdr:cNvPr>
        <xdr:cNvGrpSpPr/>
      </xdr:nvGrpSpPr>
      <xdr:grpSpPr>
        <a:xfrm>
          <a:off x="0" y="285750"/>
          <a:ext cx="11001375" cy="1704975"/>
          <a:chOff x="0" y="-11695"/>
          <a:chExt cx="7543800" cy="1029027"/>
        </a:xfrm>
      </xdr:grpSpPr>
      <xdr:sp macro="" textlink="">
        <xdr:nvSpPr>
          <xdr:cNvPr id="3" name="Rectangle 2">
            <a:extLst>
              <a:ext uri="{FF2B5EF4-FFF2-40B4-BE49-F238E27FC236}">
                <a16:creationId xmlns:a16="http://schemas.microsoft.com/office/drawing/2014/main" id="{15754E96-CB5D-49F1-AA71-801E1E2B5A48}"/>
              </a:ext>
            </a:extLst>
          </xdr:cNvPr>
          <xdr:cNvSpPr/>
        </xdr:nvSpPr>
        <xdr:spPr>
          <a:xfrm>
            <a:off x="0" y="0"/>
            <a:ext cx="7543800" cy="819150"/>
          </a:xfrm>
          <a:prstGeom prst="rect">
            <a:avLst/>
          </a:prstGeom>
          <a:gradFill flip="none" rotWithShape="1">
            <a:gsLst>
              <a:gs pos="0">
                <a:schemeClr val="bg1">
                  <a:alpha val="0"/>
                </a:schemeClr>
              </a:gs>
              <a:gs pos="100000">
                <a:schemeClr val="accent2"/>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sp macro="" textlink="">
        <xdr:nvSpPr>
          <xdr:cNvPr id="4" name="Text Box 2">
            <a:extLst>
              <a:ext uri="{FF2B5EF4-FFF2-40B4-BE49-F238E27FC236}">
                <a16:creationId xmlns:a16="http://schemas.microsoft.com/office/drawing/2014/main" id="{3F83E96D-48F8-44EC-BCAE-442EA6B5A26E}"/>
              </a:ext>
            </a:extLst>
          </xdr:cNvPr>
          <xdr:cNvSpPr txBox="1">
            <a:spLocks noChangeArrowheads="1"/>
          </xdr:cNvSpPr>
        </xdr:nvSpPr>
        <xdr:spPr bwMode="auto">
          <a:xfrm>
            <a:off x="68523" y="-11695"/>
            <a:ext cx="5865551" cy="1029027"/>
          </a:xfrm>
          <a:prstGeom prst="rect">
            <a:avLst/>
          </a:prstGeom>
          <a:noFill/>
          <a:ln w="9525">
            <a:noFill/>
            <a:miter lim="800000"/>
            <a:headEnd/>
            <a:tailEnd/>
          </a:ln>
        </xdr:spPr>
        <xdr:txBody>
          <a:bodyPr rot="0" vert="horz" wrap="square" lIns="91440" tIns="45720" rIns="91440" bIns="45720" anchor="t" anchorCtr="0">
            <a:noAutofit/>
          </a:bodyPr>
          <a:lstStyle/>
          <a:p>
            <a:pPr>
              <a:lnSpc>
                <a:spcPct val="107000"/>
              </a:lnSpc>
              <a:spcAft>
                <a:spcPts val="800"/>
              </a:spcAft>
            </a:pPr>
            <a:r>
              <a:rPr lang="en-AU" sz="4000">
                <a:solidFill>
                  <a:srgbClr val="FFFFFF"/>
                </a:solidFill>
                <a:effectLst/>
                <a:latin typeface="Calibri" panose="020F0502020204030204" pitchFamily="34" charset="0"/>
                <a:ea typeface="Calibri" panose="020F0502020204030204" pitchFamily="34" charset="0"/>
                <a:cs typeface="Calibri" panose="020F0502020204030204" pitchFamily="34" charset="0"/>
              </a:rPr>
              <a:t>AusEnHealth</a:t>
            </a:r>
            <a:endParaRPr lang="en-AU" sz="16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AU" sz="3200">
                <a:solidFill>
                  <a:srgbClr val="FFFFFF"/>
                </a:solidFill>
                <a:effectLst/>
                <a:latin typeface="Calibri" panose="020F0502020204030204" pitchFamily="34" charset="0"/>
                <a:ea typeface="Calibri" panose="020F0502020204030204" pitchFamily="34" charset="0"/>
                <a:cs typeface="Calibri" panose="020F0502020204030204" pitchFamily="34" charset="0"/>
              </a:rPr>
              <a:t>Live Environmental Health Data Catalogue</a:t>
            </a:r>
            <a:endParaRPr lang="en-AU" sz="16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editAs="oneCell">
    <xdr:from>
      <xdr:col>0</xdr:col>
      <xdr:colOff>15240</xdr:colOff>
      <xdr:row>10</xdr:row>
      <xdr:rowOff>85725</xdr:rowOff>
    </xdr:from>
    <xdr:to>
      <xdr:col>17</xdr:col>
      <xdr:colOff>599543</xdr:colOff>
      <xdr:row>30</xdr:row>
      <xdr:rowOff>66675</xdr:rowOff>
    </xdr:to>
    <xdr:pic>
      <xdr:nvPicPr>
        <xdr:cNvPr id="6" name="Picture 5">
          <a:extLst>
            <a:ext uri="{FF2B5EF4-FFF2-40B4-BE49-F238E27FC236}">
              <a16:creationId xmlns:a16="http://schemas.microsoft.com/office/drawing/2014/main" id="{570E3D0B-34AB-4F9B-A45F-6B7375BF0401}"/>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8" t="537"/>
        <a:stretch/>
      </xdr:blipFill>
      <xdr:spPr bwMode="auto">
        <a:xfrm>
          <a:off x="15240" y="1990725"/>
          <a:ext cx="10977983" cy="3790950"/>
        </a:xfrm>
        <a:prstGeom prst="rect">
          <a:avLst/>
        </a:prstGeom>
        <a:noFill/>
        <a:ln w="9525" cap="flat" cmpd="sng" algn="ctr">
          <a:solidFill>
            <a:srgbClr val="221D34"/>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15</xdr:col>
      <xdr:colOff>438149</xdr:colOff>
      <xdr:row>2</xdr:row>
      <xdr:rowOff>9524</xdr:rowOff>
    </xdr:from>
    <xdr:to>
      <xdr:col>17</xdr:col>
      <xdr:colOff>457199</xdr:colOff>
      <xdr:row>8</xdr:row>
      <xdr:rowOff>45315</xdr:rowOff>
    </xdr:to>
    <xdr:pic>
      <xdr:nvPicPr>
        <xdr:cNvPr id="7" name="Picture 6">
          <a:extLst>
            <a:ext uri="{FF2B5EF4-FFF2-40B4-BE49-F238E27FC236}">
              <a16:creationId xmlns:a16="http://schemas.microsoft.com/office/drawing/2014/main" id="{060A72D1-F90A-41E3-891D-D2535E33BF5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82149" y="390524"/>
          <a:ext cx="1266825" cy="1178791"/>
        </a:xfrm>
        <a:prstGeom prst="rect">
          <a:avLst/>
        </a:prstGeom>
        <a:noFill/>
        <a:ln>
          <a:noFill/>
        </a:ln>
      </xdr:spPr>
    </xdr:pic>
    <xdr:clientData/>
  </xdr:twoCellAnchor>
  <xdr:twoCellAnchor editAs="oneCell">
    <xdr:from>
      <xdr:col>10</xdr:col>
      <xdr:colOff>142875</xdr:colOff>
      <xdr:row>32</xdr:row>
      <xdr:rowOff>137431</xdr:rowOff>
    </xdr:from>
    <xdr:to>
      <xdr:col>13</xdr:col>
      <xdr:colOff>88265</xdr:colOff>
      <xdr:row>34</xdr:row>
      <xdr:rowOff>143781</xdr:rowOff>
    </xdr:to>
    <xdr:pic>
      <xdr:nvPicPr>
        <xdr:cNvPr id="9" name="Picture 8" descr="A picture containing object, clock, sitting, dark&#10;&#10;Description automatically generated">
          <a:extLst>
            <a:ext uri="{FF2B5EF4-FFF2-40B4-BE49-F238E27FC236}">
              <a16:creationId xmlns:a16="http://schemas.microsoft.com/office/drawing/2014/main" id="{FCB77C3A-0AA8-428B-A79B-C33069AE6FC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38875" y="6233431"/>
          <a:ext cx="1774190" cy="387350"/>
        </a:xfrm>
        <a:prstGeom prst="rect">
          <a:avLst/>
        </a:prstGeom>
      </xdr:spPr>
    </xdr:pic>
    <xdr:clientData/>
  </xdr:twoCellAnchor>
  <xdr:twoCellAnchor editAs="oneCell">
    <xdr:from>
      <xdr:col>15</xdr:col>
      <xdr:colOff>409575</xdr:colOff>
      <xdr:row>32</xdr:row>
      <xdr:rowOff>57149</xdr:rowOff>
    </xdr:from>
    <xdr:to>
      <xdr:col>17</xdr:col>
      <xdr:colOff>555625</xdr:colOff>
      <xdr:row>35</xdr:row>
      <xdr:rowOff>19050</xdr:rowOff>
    </xdr:to>
    <xdr:pic>
      <xdr:nvPicPr>
        <xdr:cNvPr id="10" name="Picture 9" descr="Image result for QUT logo">
          <a:extLst>
            <a:ext uri="{FF2B5EF4-FFF2-40B4-BE49-F238E27FC236}">
              <a16:creationId xmlns:a16="http://schemas.microsoft.com/office/drawing/2014/main" id="{F1635891-DE7D-4C5B-8C75-F19495BF9C7D}"/>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6470" b="15568"/>
        <a:stretch/>
      </xdr:blipFill>
      <xdr:spPr bwMode="auto">
        <a:xfrm>
          <a:off x="9553575" y="6153149"/>
          <a:ext cx="1393825" cy="533401"/>
        </a:xfrm>
        <a:prstGeom prst="rect">
          <a:avLst/>
        </a:prstGeom>
        <a:noFill/>
        <a:ln>
          <a:noFill/>
        </a:ln>
      </xdr:spPr>
    </xdr:pic>
    <xdr:clientData/>
  </xdr:twoCellAnchor>
  <xdr:twoCellAnchor editAs="oneCell">
    <xdr:from>
      <xdr:col>13</xdr:col>
      <xdr:colOff>266700</xdr:colOff>
      <xdr:row>32</xdr:row>
      <xdr:rowOff>28575</xdr:rowOff>
    </xdr:from>
    <xdr:to>
      <xdr:col>15</xdr:col>
      <xdr:colOff>248285</xdr:colOff>
      <xdr:row>34</xdr:row>
      <xdr:rowOff>142875</xdr:rowOff>
    </xdr:to>
    <xdr:pic>
      <xdr:nvPicPr>
        <xdr:cNvPr id="11" name="Picture 10" descr="aurin-logo-400×220 – AURIN. Australian Urban Research Infrastructure Network">
          <a:extLst>
            <a:ext uri="{FF2B5EF4-FFF2-40B4-BE49-F238E27FC236}">
              <a16:creationId xmlns:a16="http://schemas.microsoft.com/office/drawing/2014/main" id="{F06880C4-DCF1-4CE7-BB44-CB03B86D5BF6}"/>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2410" b="12300"/>
        <a:stretch/>
      </xdr:blipFill>
      <xdr:spPr bwMode="auto">
        <a:xfrm>
          <a:off x="8191500" y="6124575"/>
          <a:ext cx="1200785" cy="495300"/>
        </a:xfrm>
        <a:prstGeom prst="rect">
          <a:avLst/>
        </a:prstGeom>
        <a:noFill/>
      </xdr:spPr>
    </xdr:pic>
    <xdr:clientData/>
  </xdr:twoCellAnchor>
  <xdr:oneCellAnchor>
    <xdr:from>
      <xdr:col>16</xdr:col>
      <xdr:colOff>390525</xdr:colOff>
      <xdr:row>46</xdr:row>
      <xdr:rowOff>142875</xdr:rowOff>
    </xdr:from>
    <xdr:ext cx="647700" cy="264560"/>
    <xdr:sp macro="" textlink="">
      <xdr:nvSpPr>
        <xdr:cNvPr id="12" name="TextBox 11">
          <a:hlinkClick xmlns:r="http://schemas.openxmlformats.org/officeDocument/2006/relationships" r:id="rId7"/>
          <a:extLst>
            <a:ext uri="{FF2B5EF4-FFF2-40B4-BE49-F238E27FC236}">
              <a16:creationId xmlns:a16="http://schemas.microsoft.com/office/drawing/2014/main" id="{B3204B48-75B5-4235-A64D-69B035E92BE9}"/>
            </a:ext>
          </a:extLst>
        </xdr:cNvPr>
        <xdr:cNvSpPr txBox="1"/>
      </xdr:nvSpPr>
      <xdr:spPr>
        <a:xfrm>
          <a:off x="10144125" y="8905875"/>
          <a:ext cx="6477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b="1" u="sng">
              <a:solidFill>
                <a:schemeClr val="accent1"/>
              </a:solidFill>
            </a:rPr>
            <a:t>(Go-to)</a:t>
          </a:r>
        </a:p>
      </xdr:txBody>
    </xdr:sp>
    <xdr:clientData/>
  </xdr:oneCellAnchor>
  <xdr:oneCellAnchor>
    <xdr:from>
      <xdr:col>11</xdr:col>
      <xdr:colOff>238125</xdr:colOff>
      <xdr:row>36</xdr:row>
      <xdr:rowOff>171450</xdr:rowOff>
    </xdr:from>
    <xdr:ext cx="609600" cy="264560"/>
    <xdr:sp macro="" textlink="">
      <xdr:nvSpPr>
        <xdr:cNvPr id="13" name="TextBox 12">
          <a:hlinkClick xmlns:r="http://schemas.openxmlformats.org/officeDocument/2006/relationships" r:id="rId8"/>
          <a:extLst>
            <a:ext uri="{FF2B5EF4-FFF2-40B4-BE49-F238E27FC236}">
              <a16:creationId xmlns:a16="http://schemas.microsoft.com/office/drawing/2014/main" id="{2060BC34-5D7B-4F0F-A31A-D345A77448D3}"/>
            </a:ext>
          </a:extLst>
        </xdr:cNvPr>
        <xdr:cNvSpPr txBox="1"/>
      </xdr:nvSpPr>
      <xdr:spPr>
        <a:xfrm>
          <a:off x="6943725" y="7029450"/>
          <a:ext cx="609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b="1" u="sng">
              <a:solidFill>
                <a:schemeClr val="accent1"/>
              </a:solidFill>
            </a:rPr>
            <a:t>(Go</a:t>
          </a:r>
          <a:r>
            <a:rPr lang="en-AU" sz="1100" b="1" u="sng" baseline="0">
              <a:solidFill>
                <a:schemeClr val="accent1"/>
              </a:solidFill>
            </a:rPr>
            <a:t>-to)</a:t>
          </a:r>
          <a:endParaRPr lang="en-AU" sz="1100" b="1" u="sng">
            <a:solidFill>
              <a:schemeClr val="accent1"/>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0</xdr:rowOff>
    </xdr:from>
    <xdr:to>
      <xdr:col>3</xdr:col>
      <xdr:colOff>12563474</xdr:colOff>
      <xdr:row>11</xdr:row>
      <xdr:rowOff>0</xdr:rowOff>
    </xdr:to>
    <xdr:sp macro="" textlink="">
      <xdr:nvSpPr>
        <xdr:cNvPr id="3" name="TextBox 2">
          <a:extLst>
            <a:ext uri="{FF2B5EF4-FFF2-40B4-BE49-F238E27FC236}">
              <a16:creationId xmlns:a16="http://schemas.microsoft.com/office/drawing/2014/main" id="{C5A8AB61-E8FB-4837-BCB1-B905E6ABD145}"/>
            </a:ext>
          </a:extLst>
        </xdr:cNvPr>
        <xdr:cNvSpPr txBox="1"/>
      </xdr:nvSpPr>
      <xdr:spPr>
        <a:xfrm>
          <a:off x="190499" y="190500"/>
          <a:ext cx="15001875"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u="sng"/>
            <a:t>Literature Parameters</a:t>
          </a:r>
          <a:r>
            <a:rPr lang="en-AU" sz="1600" b="1" u="sng" baseline="0"/>
            <a:t> and Indicators</a:t>
          </a:r>
        </a:p>
        <a:p>
          <a:endParaRPr lang="en-AU" sz="1100" baseline="0"/>
        </a:p>
        <a:p>
          <a:r>
            <a:rPr lang="en-AU" sz="1100"/>
            <a:t>This</a:t>
          </a:r>
          <a:r>
            <a:rPr lang="en-AU" sz="1100" baseline="0"/>
            <a:t> document contains indicators and documented parameters for 13 sources based off of preliminary work undertaken as part of the AusEnHealth Project.</a:t>
          </a:r>
        </a:p>
        <a:p>
          <a:endParaRPr lang="en-AU" sz="1100" baseline="0"/>
        </a:p>
        <a:p>
          <a:r>
            <a:rPr lang="en-AU" sz="1100" baseline="0"/>
            <a:t>Due to differences in release date and location of the sources, the data categories (or exposure domains) listed are not consistent. This page documents the original exposure domains listed and the re-routed domains we used to simplify our records. The resulting exposure domains from this preliminary work are:</a:t>
          </a:r>
        </a:p>
        <a:p>
          <a:endParaRPr lang="en-AU" sz="1100" baseline="0"/>
        </a:p>
        <a:p>
          <a:pPr algn="ctr"/>
          <a:r>
            <a:rPr lang="en-AU" sz="1100" b="1" baseline="0"/>
            <a:t>Air Quality		Climate		Water Quality		Food Quality		Vector Borne Disease		Built Environment		Land Contamination</a:t>
          </a:r>
        </a:p>
        <a:p>
          <a:endParaRPr lang="en-AU" sz="1100" baseline="0"/>
        </a:p>
        <a:p>
          <a:r>
            <a:rPr lang="en-AU" sz="1100" baseline="0"/>
            <a:t>In the following sheets, separated by exposure domain, the sources are all colour coded by the following table.</a:t>
          </a:r>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ryantchristie.com/BCGlobal-Subscriptions/Pesticide-MRLs%20?%20Costs%20money"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apps.aims.gov.au/metadata/view/8af21108-c535-43bf-8dab-c1f45a26088c" TargetMode="External"/><Relationship Id="rId1" Type="http://schemas.openxmlformats.org/officeDocument/2006/relationships/hyperlink" Target="https://soe.environment.gov.au/theme/biodiversity%20(starting%20poin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https://cloudstor.aarnet.edu.au/plus/s/BUkjIIsJC3VTqmO" TargetMode="External"/><Relationship Id="rId13" Type="http://schemas.openxmlformats.org/officeDocument/2006/relationships/drawing" Target="../drawings/drawing2.xml"/><Relationship Id="rId3" Type="http://schemas.openxmlformats.org/officeDocument/2006/relationships/hyperlink" Target="https://webarchive.nla.gov.au/awa/20070423023013/http:/pandora.nla.gov.au/pan/70491/20070419-0000/www.health.vic.gov.au/healthstatus/downloads/vehip.pdf" TargetMode="External"/><Relationship Id="rId7" Type="http://schemas.openxmlformats.org/officeDocument/2006/relationships/hyperlink" Target="https://www.stateofglobalair.org/" TargetMode="External"/><Relationship Id="rId12" Type="http://schemas.openxmlformats.org/officeDocument/2006/relationships/printerSettings" Target="../printerSettings/printerSettings5.bin"/><Relationship Id="rId2" Type="http://schemas.openxmlformats.org/officeDocument/2006/relationships/hyperlink" Target="https://www.ehinz.ac.nz/indicators/" TargetMode="External"/><Relationship Id="rId1" Type="http://schemas.openxmlformats.org/officeDocument/2006/relationships/hyperlink" Target="https://www.health.govt.nz/system/files/documents/publications/environmental-health-nz-08.pdf" TargetMode="External"/><Relationship Id="rId6" Type="http://schemas.openxmlformats.org/officeDocument/2006/relationships/hyperlink" Target="https://ww2.health.wa.gov.au/~/media/Files/Corporate/general%20documents/Environmental%20health/Climate%20change/Health-impacts-of-climate-change.pdf" TargetMode="External"/><Relationship Id="rId11" Type="http://schemas.openxmlformats.org/officeDocument/2006/relationships/hyperlink" Target="https://www.nejm.org/doi/full/10.1056/NEJMra1807873" TargetMode="External"/><Relationship Id="rId5" Type="http://schemas.openxmlformats.org/officeDocument/2006/relationships/hyperlink" Target="https://www.euro.who.int/__data/assets/pdf_file/0019/134380/e94788.pdf" TargetMode="External"/><Relationship Id="rId10" Type="http://schemas.openxmlformats.org/officeDocument/2006/relationships/hyperlink" Target="https://connectqutedu.sharepoint.com/:x:/r/teams/msteams_2d2aeb/_layouts/15/doc2.aspx?sourcedoc=%7B2BBCD408-420E-4BF6-B8B2-7ED62DC8900A%7D&amp;file=Air%20quality%20%20AusEnhealth%20Frontier%20SI%20Data%20Items%20v2_mg_PF.xlsx&amp;action=edit&amp;mobileredirect=true&amp;wdPreviousSession=fd0e7e4a-2635-417f-810d-ee49a3705bd8&amp;wdOrigin=TEAMS-ELECTRON.teams.undefined" TargetMode="External"/><Relationship Id="rId4" Type="http://schemas.openxmlformats.org/officeDocument/2006/relationships/hyperlink" Target="https://ephtracking.cdc.gov/showIndicatorPages" TargetMode="External"/><Relationship Id="rId9" Type="http://schemas.openxmlformats.org/officeDocument/2006/relationships/hyperlink" Target="https://ww2.health.wa.gov.au/Articles/N_R/Notification-of-infectious-diseases-and-related-conditions"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aqicn.org/data-platform/register/" TargetMode="External"/><Relationship Id="rId13" Type="http://schemas.openxmlformats.org/officeDocument/2006/relationships/printerSettings" Target="../printerSettings/printerSettings6.bin"/><Relationship Id="rId3" Type="http://schemas.openxmlformats.org/officeDocument/2006/relationships/hyperlink" Target="https://aqicn.org/data-platform/register/" TargetMode="External"/><Relationship Id="rId7" Type="http://schemas.openxmlformats.org/officeDocument/2006/relationships/hyperlink" Target="http://www.bom.gov.au/jsp/awap/temp/index.jsp" TargetMode="External"/><Relationship Id="rId12" Type="http://schemas.openxmlformats.org/officeDocument/2006/relationships/hyperlink" Target="https://aqicn.org/data-platform/register/" TargetMode="External"/><Relationship Id="rId2" Type="http://schemas.openxmlformats.org/officeDocument/2006/relationships/hyperlink" Target="http://www.bom.gov.au/climate/maps/rainfall/?variable=rainfall&amp;map=totals&amp;period=daily&amp;region=nat&amp;year=2020&amp;month=11&amp;day=12" TargetMode="External"/><Relationship Id="rId1" Type="http://schemas.openxmlformats.org/officeDocument/2006/relationships/hyperlink" Target="https://www.ncdc.noaa.gov/teleconnections/enso/indicators/soi/" TargetMode="External"/><Relationship Id="rId6" Type="http://schemas.openxmlformats.org/officeDocument/2006/relationships/hyperlink" Target="https://www.csiro.au/en/Research/OandA/Areas/Assessing-our-climate/Latest-greenhouse-gas-data" TargetMode="External"/><Relationship Id="rId11" Type="http://schemas.openxmlformats.org/officeDocument/2006/relationships/hyperlink" Target="https://aqicn.org/data-platform/register/" TargetMode="External"/><Relationship Id="rId5" Type="http://schemas.openxmlformats.org/officeDocument/2006/relationships/hyperlink" Target="https://www.csiro.au/en/Research/OandA/Areas/Assessing-our-climate/Latest-greenhouse-gas-data" TargetMode="External"/><Relationship Id="rId10" Type="http://schemas.openxmlformats.org/officeDocument/2006/relationships/hyperlink" Target="https://aqicn.org/data-platform/register/" TargetMode="External"/><Relationship Id="rId4" Type="http://schemas.openxmlformats.org/officeDocument/2006/relationships/hyperlink" Target="http://www.bom.gov.au/jsp/awap/solar/index.jsp" TargetMode="External"/><Relationship Id="rId9" Type="http://schemas.openxmlformats.org/officeDocument/2006/relationships/hyperlink" Target="https://aqicn.org/data-platform/regis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6EFA-B55F-4BDB-851F-919F9B5A83EE}">
  <dimension ref="A1:S54"/>
  <sheetViews>
    <sheetView tabSelected="1" topLeftCell="A16" zoomScaleNormal="100" workbookViewId="0">
      <selection activeCell="V40" sqref="V40"/>
    </sheetView>
  </sheetViews>
  <sheetFormatPr defaultRowHeight="15" x14ac:dyDescent="0.25"/>
  <cols>
    <col min="17" max="17" width="9.5703125" bestFit="1" customWidth="1"/>
  </cols>
  <sheetData>
    <row r="1" spans="1:19" x14ac:dyDescent="0.25">
      <c r="A1" s="8"/>
      <c r="B1" s="8"/>
      <c r="C1" s="8"/>
      <c r="D1" s="8"/>
      <c r="E1" s="8"/>
      <c r="F1" s="8"/>
      <c r="G1" s="8"/>
      <c r="H1" s="8"/>
      <c r="I1" s="8"/>
      <c r="J1" s="8"/>
      <c r="K1" s="8"/>
      <c r="L1" s="8"/>
      <c r="M1" s="8"/>
      <c r="N1" s="8"/>
      <c r="O1" s="8"/>
      <c r="P1" s="8"/>
      <c r="Q1" s="8"/>
      <c r="R1" s="8"/>
      <c r="S1" s="8"/>
    </row>
    <row r="2" spans="1:19" x14ac:dyDescent="0.25">
      <c r="A2" s="8"/>
      <c r="B2" s="8"/>
      <c r="C2" s="8"/>
      <c r="D2" s="8"/>
      <c r="E2" s="8"/>
      <c r="F2" s="8"/>
      <c r="G2" s="8"/>
      <c r="H2" s="8"/>
      <c r="I2" s="8"/>
      <c r="J2" s="8"/>
      <c r="K2" s="8"/>
      <c r="L2" s="8"/>
      <c r="M2" s="8"/>
      <c r="N2" s="8"/>
      <c r="O2" s="8"/>
      <c r="P2" s="8"/>
      <c r="Q2" s="8"/>
      <c r="R2" s="8"/>
      <c r="S2" s="8"/>
    </row>
    <row r="3" spans="1:19" x14ac:dyDescent="0.25">
      <c r="A3" s="8"/>
      <c r="B3" s="8"/>
      <c r="C3" s="8"/>
      <c r="D3" s="8"/>
      <c r="E3" s="8"/>
      <c r="F3" s="8"/>
      <c r="G3" s="8"/>
      <c r="H3" s="8"/>
      <c r="I3" s="8"/>
      <c r="J3" s="8"/>
      <c r="K3" s="8"/>
      <c r="L3" s="8"/>
      <c r="M3" s="8"/>
      <c r="N3" s="8"/>
      <c r="O3" s="8"/>
      <c r="P3" s="8"/>
      <c r="Q3" s="8"/>
      <c r="R3" s="8"/>
      <c r="S3" s="8"/>
    </row>
    <row r="4" spans="1:19" x14ac:dyDescent="0.25">
      <c r="A4" s="8"/>
      <c r="B4" s="8"/>
      <c r="C4" s="8"/>
      <c r="D4" s="8"/>
      <c r="E4" s="8"/>
      <c r="F4" s="8"/>
      <c r="G4" s="8"/>
      <c r="H4" s="8"/>
      <c r="I4" s="8"/>
      <c r="J4" s="8"/>
      <c r="K4" s="8"/>
      <c r="L4" s="8"/>
      <c r="M4" s="8"/>
      <c r="N4" s="8"/>
      <c r="O4" s="8"/>
      <c r="P4" s="8"/>
      <c r="Q4" s="8"/>
      <c r="R4" s="8"/>
      <c r="S4" s="8"/>
    </row>
    <row r="5" spans="1:19" x14ac:dyDescent="0.25">
      <c r="A5" s="8"/>
      <c r="B5" s="8"/>
      <c r="C5" s="8"/>
      <c r="D5" s="8"/>
      <c r="E5" s="8"/>
      <c r="F5" s="8"/>
      <c r="G5" s="8"/>
      <c r="H5" s="8"/>
      <c r="I5" s="8"/>
      <c r="J5" s="8"/>
      <c r="K5" s="8"/>
      <c r="L5" s="8"/>
      <c r="M5" s="8"/>
      <c r="N5" s="8"/>
      <c r="O5" s="8"/>
      <c r="P5" s="8"/>
      <c r="Q5" s="8"/>
      <c r="R5" s="8"/>
      <c r="S5" s="8"/>
    </row>
    <row r="6" spans="1:19" x14ac:dyDescent="0.25">
      <c r="A6" s="8"/>
      <c r="B6" s="8"/>
      <c r="C6" s="8"/>
      <c r="D6" s="8"/>
      <c r="E6" s="8"/>
      <c r="F6" s="8"/>
      <c r="G6" s="8"/>
      <c r="H6" s="8"/>
      <c r="I6" s="8"/>
      <c r="J6" s="8"/>
      <c r="K6" s="8"/>
      <c r="L6" s="8"/>
      <c r="M6" s="8"/>
      <c r="N6" s="8"/>
      <c r="O6" s="8"/>
      <c r="P6" s="8"/>
      <c r="Q6" s="8"/>
      <c r="R6" s="8"/>
      <c r="S6" s="8"/>
    </row>
    <row r="7" spans="1:19" x14ac:dyDescent="0.25">
      <c r="A7" s="8"/>
      <c r="B7" s="8"/>
      <c r="C7" s="8"/>
      <c r="D7" s="8"/>
      <c r="E7" s="8"/>
      <c r="F7" s="8"/>
      <c r="G7" s="8"/>
      <c r="H7" s="8"/>
      <c r="I7" s="8"/>
      <c r="J7" s="8"/>
      <c r="K7" s="8"/>
      <c r="L7" s="8"/>
      <c r="M7" s="8"/>
      <c r="N7" s="8"/>
      <c r="O7" s="8"/>
      <c r="P7" s="8"/>
      <c r="Q7" s="8"/>
      <c r="R7" s="8"/>
      <c r="S7" s="8"/>
    </row>
    <row r="8" spans="1:19" x14ac:dyDescent="0.25">
      <c r="A8" s="8"/>
      <c r="B8" s="8"/>
      <c r="C8" s="8"/>
      <c r="D8" s="8"/>
      <c r="E8" s="8"/>
      <c r="F8" s="8"/>
      <c r="G8" s="8"/>
      <c r="H8" s="8"/>
      <c r="I8" s="8"/>
      <c r="J8" s="8"/>
      <c r="K8" s="8"/>
      <c r="L8" s="8"/>
      <c r="M8" s="8"/>
      <c r="N8" s="8"/>
      <c r="O8" s="8"/>
      <c r="P8" s="8"/>
      <c r="Q8" s="8"/>
      <c r="R8" s="8"/>
      <c r="S8" s="8"/>
    </row>
    <row r="9" spans="1:19" x14ac:dyDescent="0.25">
      <c r="A9" s="8"/>
      <c r="B9" s="8"/>
      <c r="C9" s="8"/>
      <c r="D9" s="8"/>
      <c r="E9" s="8"/>
      <c r="F9" s="8"/>
      <c r="G9" s="8"/>
      <c r="H9" s="8"/>
      <c r="I9" s="8"/>
      <c r="J9" s="8"/>
      <c r="K9" s="8"/>
      <c r="L9" s="8"/>
      <c r="M9" s="8"/>
      <c r="N9" s="8"/>
      <c r="O9" s="8"/>
      <c r="P9" s="8"/>
      <c r="Q9" s="8"/>
      <c r="R9" s="8"/>
      <c r="S9" s="8"/>
    </row>
    <row r="10" spans="1:19" x14ac:dyDescent="0.25">
      <c r="A10" s="8"/>
      <c r="B10" s="8"/>
      <c r="C10" s="8"/>
      <c r="D10" s="8"/>
      <c r="E10" s="8"/>
      <c r="F10" s="8"/>
      <c r="G10" s="8"/>
      <c r="H10" s="8"/>
      <c r="I10" s="8"/>
      <c r="J10" s="8"/>
      <c r="K10" s="8"/>
      <c r="L10" s="8"/>
      <c r="M10" s="8"/>
      <c r="N10" s="8"/>
      <c r="O10" s="8"/>
      <c r="P10" s="8"/>
      <c r="Q10" s="8"/>
      <c r="R10" s="8"/>
      <c r="S10" s="8"/>
    </row>
    <row r="11" spans="1:19" x14ac:dyDescent="0.25">
      <c r="A11" s="8"/>
      <c r="B11" s="8"/>
      <c r="C11" s="8"/>
      <c r="D11" s="8"/>
      <c r="E11" s="8"/>
      <c r="F11" s="8"/>
      <c r="G11" s="8"/>
      <c r="H11" s="8"/>
      <c r="I11" s="8"/>
      <c r="J11" s="8"/>
      <c r="K11" s="8"/>
      <c r="L11" s="8"/>
      <c r="M11" s="8"/>
      <c r="N11" s="8"/>
      <c r="O11" s="8"/>
      <c r="P11" s="8"/>
      <c r="Q11" s="8"/>
      <c r="R11" s="8"/>
      <c r="S11" s="8"/>
    </row>
    <row r="12" spans="1:19" x14ac:dyDescent="0.25">
      <c r="A12" s="8"/>
      <c r="B12" s="8"/>
      <c r="C12" s="8"/>
      <c r="D12" s="8"/>
      <c r="E12" s="8"/>
      <c r="F12" s="8"/>
      <c r="G12" s="8"/>
      <c r="H12" s="8"/>
      <c r="I12" s="8"/>
      <c r="J12" s="8"/>
      <c r="K12" s="8"/>
      <c r="L12" s="8"/>
      <c r="M12" s="8"/>
      <c r="N12" s="8"/>
      <c r="O12" s="8"/>
      <c r="P12" s="8"/>
      <c r="Q12" s="8"/>
      <c r="R12" s="8"/>
      <c r="S12" s="8"/>
    </row>
    <row r="13" spans="1:19" x14ac:dyDescent="0.25">
      <c r="A13" s="8"/>
      <c r="B13" s="8"/>
      <c r="C13" s="8"/>
      <c r="D13" s="8"/>
      <c r="E13" s="8"/>
      <c r="F13" s="8"/>
      <c r="G13" s="8"/>
      <c r="H13" s="8"/>
      <c r="I13" s="8"/>
      <c r="J13" s="8"/>
      <c r="K13" s="8"/>
      <c r="L13" s="8"/>
      <c r="M13" s="8"/>
      <c r="N13" s="8"/>
      <c r="O13" s="8"/>
      <c r="P13" s="8"/>
      <c r="Q13" s="8"/>
      <c r="R13" s="8"/>
      <c r="S13" s="8"/>
    </row>
    <row r="14" spans="1:19" x14ac:dyDescent="0.25">
      <c r="A14" s="8"/>
      <c r="B14" s="8"/>
      <c r="C14" s="8"/>
      <c r="D14" s="8"/>
      <c r="E14" s="8"/>
      <c r="F14" s="8"/>
      <c r="G14" s="8"/>
      <c r="H14" s="8"/>
      <c r="I14" s="8"/>
      <c r="J14" s="8"/>
      <c r="K14" s="8"/>
      <c r="L14" s="8"/>
      <c r="M14" s="8"/>
      <c r="N14" s="8"/>
      <c r="O14" s="8"/>
      <c r="P14" s="8"/>
      <c r="Q14" s="8"/>
      <c r="R14" s="8"/>
      <c r="S14" s="8"/>
    </row>
    <row r="15" spans="1:19" x14ac:dyDescent="0.25">
      <c r="A15" s="8"/>
      <c r="B15" s="8"/>
      <c r="C15" s="8"/>
      <c r="D15" s="8"/>
      <c r="E15" s="8"/>
      <c r="F15" s="8"/>
      <c r="G15" s="8"/>
      <c r="H15" s="8"/>
      <c r="I15" s="8"/>
      <c r="J15" s="8"/>
      <c r="K15" s="8"/>
      <c r="L15" s="8"/>
      <c r="M15" s="8"/>
      <c r="N15" s="8"/>
      <c r="O15" s="8"/>
      <c r="P15" s="8"/>
      <c r="Q15" s="8"/>
      <c r="R15" s="8"/>
      <c r="S15" s="8"/>
    </row>
    <row r="16" spans="1:19" x14ac:dyDescent="0.25">
      <c r="A16" s="8"/>
      <c r="B16" s="8"/>
      <c r="C16" s="8"/>
      <c r="D16" s="8"/>
      <c r="E16" s="8"/>
      <c r="F16" s="8"/>
      <c r="G16" s="8"/>
      <c r="H16" s="8"/>
      <c r="I16" s="8"/>
      <c r="J16" s="8"/>
      <c r="K16" s="8"/>
      <c r="L16" s="8"/>
      <c r="M16" s="8"/>
      <c r="N16" s="8"/>
      <c r="O16" s="8"/>
      <c r="P16" s="8"/>
      <c r="Q16" s="8"/>
      <c r="R16" s="8"/>
      <c r="S16" s="8"/>
    </row>
    <row r="17" spans="1:19" x14ac:dyDescent="0.25">
      <c r="A17" s="8"/>
      <c r="B17" s="8"/>
      <c r="C17" s="8"/>
      <c r="D17" s="8"/>
      <c r="E17" s="8"/>
      <c r="F17" s="8"/>
      <c r="G17" s="8"/>
      <c r="H17" s="8"/>
      <c r="I17" s="8"/>
      <c r="J17" s="8"/>
      <c r="K17" s="8"/>
      <c r="L17" s="8"/>
      <c r="M17" s="8"/>
      <c r="N17" s="8"/>
      <c r="O17" s="8"/>
      <c r="P17" s="8"/>
      <c r="Q17" s="8"/>
      <c r="R17" s="8"/>
      <c r="S17" s="8"/>
    </row>
    <row r="18" spans="1:19" x14ac:dyDescent="0.25">
      <c r="A18" s="8"/>
      <c r="B18" s="8"/>
      <c r="C18" s="8"/>
      <c r="D18" s="8"/>
      <c r="E18" s="8"/>
      <c r="F18" s="8"/>
      <c r="G18" s="8"/>
      <c r="H18" s="8"/>
      <c r="I18" s="8"/>
      <c r="J18" s="8"/>
      <c r="K18" s="8"/>
      <c r="L18" s="8"/>
      <c r="M18" s="8"/>
      <c r="N18" s="8"/>
      <c r="O18" s="8"/>
      <c r="P18" s="8"/>
      <c r="Q18" s="8"/>
      <c r="R18" s="8"/>
      <c r="S18" s="8"/>
    </row>
    <row r="19" spans="1:19" x14ac:dyDescent="0.25">
      <c r="A19" s="8"/>
      <c r="B19" s="8"/>
      <c r="C19" s="8"/>
      <c r="D19" s="8"/>
      <c r="E19" s="8"/>
      <c r="F19" s="8"/>
      <c r="G19" s="8"/>
      <c r="H19" s="8"/>
      <c r="I19" s="8"/>
      <c r="J19" s="8"/>
      <c r="K19" s="8"/>
      <c r="L19" s="8"/>
      <c r="M19" s="8"/>
      <c r="N19" s="8"/>
      <c r="O19" s="8"/>
      <c r="P19" s="8"/>
      <c r="Q19" s="8"/>
      <c r="R19" s="8"/>
      <c r="S19" s="8"/>
    </row>
    <row r="20" spans="1:19" x14ac:dyDescent="0.25">
      <c r="A20" s="8"/>
      <c r="B20" s="8"/>
      <c r="C20" s="8"/>
      <c r="D20" s="8"/>
      <c r="E20" s="8"/>
      <c r="F20" s="8"/>
      <c r="G20" s="8"/>
      <c r="H20" s="8"/>
      <c r="I20" s="8"/>
      <c r="J20" s="8"/>
      <c r="K20" s="8"/>
      <c r="L20" s="8"/>
      <c r="M20" s="8"/>
      <c r="N20" s="8"/>
      <c r="O20" s="8"/>
      <c r="P20" s="8"/>
      <c r="Q20" s="8"/>
      <c r="R20" s="8"/>
      <c r="S20" s="8"/>
    </row>
    <row r="21" spans="1:19" x14ac:dyDescent="0.25">
      <c r="A21" s="8"/>
      <c r="B21" s="8"/>
      <c r="C21" s="8"/>
      <c r="D21" s="8"/>
      <c r="E21" s="8"/>
      <c r="F21" s="8"/>
      <c r="G21" s="8"/>
      <c r="H21" s="8"/>
      <c r="I21" s="8"/>
      <c r="J21" s="8"/>
      <c r="K21" s="8"/>
      <c r="L21" s="8"/>
      <c r="M21" s="8"/>
      <c r="N21" s="8"/>
      <c r="O21" s="8"/>
      <c r="P21" s="8"/>
      <c r="Q21" s="8"/>
      <c r="R21" s="8"/>
      <c r="S21" s="8"/>
    </row>
    <row r="22" spans="1:19" x14ac:dyDescent="0.25">
      <c r="A22" s="8"/>
      <c r="B22" s="8"/>
      <c r="C22" s="8"/>
      <c r="D22" s="8"/>
      <c r="E22" s="8"/>
      <c r="F22" s="8"/>
      <c r="G22" s="8"/>
      <c r="H22" s="8"/>
      <c r="I22" s="8"/>
      <c r="J22" s="8"/>
      <c r="K22" s="8"/>
      <c r="L22" s="8"/>
      <c r="M22" s="8"/>
      <c r="N22" s="8"/>
      <c r="O22" s="8"/>
      <c r="P22" s="8"/>
      <c r="Q22" s="8"/>
      <c r="R22" s="8"/>
      <c r="S22" s="8"/>
    </row>
    <row r="23" spans="1:19" x14ac:dyDescent="0.25">
      <c r="A23" s="8"/>
      <c r="B23" s="8"/>
      <c r="C23" s="8"/>
      <c r="D23" s="8"/>
      <c r="E23" s="8"/>
      <c r="F23" s="8"/>
      <c r="G23" s="8"/>
      <c r="H23" s="8"/>
      <c r="I23" s="8"/>
      <c r="J23" s="8"/>
      <c r="K23" s="8"/>
      <c r="L23" s="8"/>
      <c r="M23" s="8"/>
      <c r="N23" s="8"/>
      <c r="O23" s="8"/>
      <c r="P23" s="8"/>
      <c r="Q23" s="8"/>
      <c r="R23" s="8"/>
      <c r="S23" s="8"/>
    </row>
    <row r="24" spans="1:19" x14ac:dyDescent="0.25">
      <c r="A24" s="8"/>
      <c r="B24" s="8"/>
      <c r="C24" s="8"/>
      <c r="D24" s="8"/>
      <c r="E24" s="8"/>
      <c r="F24" s="8"/>
      <c r="G24" s="8"/>
      <c r="H24" s="8"/>
      <c r="I24" s="8"/>
      <c r="J24" s="8"/>
      <c r="K24" s="8"/>
      <c r="L24" s="8"/>
      <c r="M24" s="8"/>
      <c r="N24" s="8"/>
      <c r="O24" s="8"/>
      <c r="P24" s="8"/>
      <c r="Q24" s="8"/>
      <c r="R24" s="8"/>
      <c r="S24" s="8"/>
    </row>
    <row r="25" spans="1:19" x14ac:dyDescent="0.25">
      <c r="A25" s="8"/>
      <c r="B25" s="8"/>
      <c r="C25" s="8"/>
      <c r="D25" s="8"/>
      <c r="E25" s="8"/>
      <c r="F25" s="8"/>
      <c r="G25" s="8"/>
      <c r="H25" s="8"/>
      <c r="I25" s="8"/>
      <c r="J25" s="8"/>
      <c r="K25" s="8"/>
      <c r="L25" s="8"/>
      <c r="M25" s="8"/>
      <c r="N25" s="8"/>
      <c r="O25" s="8"/>
      <c r="P25" s="8"/>
      <c r="Q25" s="8"/>
      <c r="R25" s="8"/>
      <c r="S25" s="8"/>
    </row>
    <row r="26" spans="1:19" x14ac:dyDescent="0.25">
      <c r="A26" s="8"/>
      <c r="B26" s="8"/>
      <c r="C26" s="8"/>
      <c r="D26" s="8"/>
      <c r="E26" s="8"/>
      <c r="F26" s="8"/>
      <c r="G26" s="8"/>
      <c r="H26" s="8"/>
      <c r="I26" s="8"/>
      <c r="J26" s="8"/>
      <c r="K26" s="8"/>
      <c r="L26" s="8"/>
      <c r="M26" s="8"/>
      <c r="N26" s="8"/>
      <c r="O26" s="8"/>
      <c r="P26" s="8"/>
      <c r="Q26" s="8"/>
      <c r="R26" s="8"/>
      <c r="S26" s="8"/>
    </row>
    <row r="27" spans="1:19" x14ac:dyDescent="0.25">
      <c r="A27" s="8"/>
      <c r="B27" s="8"/>
      <c r="C27" s="8"/>
      <c r="D27" s="8"/>
      <c r="E27" s="8"/>
      <c r="F27" s="8"/>
      <c r="G27" s="8"/>
      <c r="H27" s="8"/>
      <c r="I27" s="8"/>
      <c r="J27" s="8"/>
      <c r="K27" s="8"/>
      <c r="L27" s="8"/>
      <c r="M27" s="8"/>
      <c r="N27" s="8"/>
      <c r="O27" s="8"/>
      <c r="P27" s="8"/>
      <c r="Q27" s="8"/>
      <c r="R27" s="8"/>
      <c r="S27" s="8"/>
    </row>
    <row r="28" spans="1:19" x14ac:dyDescent="0.25">
      <c r="A28" s="8"/>
      <c r="B28" s="8"/>
      <c r="C28" s="8"/>
      <c r="D28" s="8"/>
      <c r="E28" s="8"/>
      <c r="F28" s="8"/>
      <c r="G28" s="8"/>
      <c r="H28" s="8"/>
      <c r="I28" s="8"/>
      <c r="J28" s="8"/>
      <c r="K28" s="8"/>
      <c r="L28" s="8"/>
      <c r="M28" s="8"/>
      <c r="N28" s="8"/>
      <c r="O28" s="8"/>
      <c r="P28" s="8"/>
      <c r="Q28" s="8"/>
      <c r="R28" s="8"/>
      <c r="S28" s="8"/>
    </row>
    <row r="29" spans="1:19" x14ac:dyDescent="0.25">
      <c r="A29" s="8"/>
      <c r="B29" s="8"/>
      <c r="C29" s="8"/>
      <c r="D29" s="8"/>
      <c r="E29" s="8"/>
      <c r="F29" s="8"/>
      <c r="G29" s="8"/>
      <c r="H29" s="8"/>
      <c r="I29" s="8"/>
      <c r="J29" s="8"/>
      <c r="K29" s="8"/>
      <c r="L29" s="8"/>
      <c r="M29" s="8"/>
      <c r="N29" s="8"/>
      <c r="O29" s="8"/>
      <c r="P29" s="8"/>
      <c r="Q29" s="8"/>
      <c r="R29" s="8"/>
      <c r="S29" s="8"/>
    </row>
    <row r="30" spans="1:19" x14ac:dyDescent="0.25">
      <c r="A30" s="8"/>
      <c r="B30" s="8"/>
      <c r="C30" s="8"/>
      <c r="D30" s="8"/>
      <c r="E30" s="8"/>
      <c r="F30" s="8"/>
      <c r="G30" s="8"/>
      <c r="H30" s="8"/>
      <c r="I30" s="8"/>
      <c r="J30" s="8"/>
      <c r="K30" s="8"/>
      <c r="L30" s="8"/>
      <c r="M30" s="8"/>
      <c r="N30" s="8"/>
      <c r="O30" s="8"/>
      <c r="P30" s="8"/>
      <c r="Q30" s="8"/>
      <c r="R30" s="8"/>
      <c r="S30" s="8"/>
    </row>
    <row r="31" spans="1:19" x14ac:dyDescent="0.25">
      <c r="A31" s="8"/>
      <c r="B31" s="8"/>
      <c r="C31" s="8"/>
      <c r="D31" s="8"/>
      <c r="E31" s="8"/>
      <c r="F31" s="8"/>
      <c r="G31" s="8"/>
      <c r="H31" s="8"/>
      <c r="I31" s="8"/>
      <c r="J31" s="8"/>
      <c r="K31" s="8"/>
      <c r="L31" s="8"/>
      <c r="M31" s="8"/>
      <c r="N31" s="8"/>
      <c r="O31" s="8"/>
      <c r="P31" s="8"/>
      <c r="Q31" s="8"/>
      <c r="R31" s="8"/>
      <c r="S31" s="8"/>
    </row>
    <row r="32" spans="1:19" x14ac:dyDescent="0.25">
      <c r="A32" s="8"/>
      <c r="B32" s="8"/>
      <c r="C32" s="8"/>
      <c r="D32" s="8"/>
      <c r="E32" s="8"/>
      <c r="F32" s="8"/>
      <c r="G32" s="8"/>
      <c r="H32" s="8"/>
      <c r="I32" s="8"/>
      <c r="J32" s="8"/>
      <c r="K32" s="8"/>
      <c r="L32" s="8"/>
      <c r="M32" s="8"/>
      <c r="N32" s="8"/>
      <c r="O32" s="8"/>
      <c r="P32" s="8"/>
      <c r="Q32" s="8"/>
      <c r="R32" s="8"/>
      <c r="S32" s="8"/>
    </row>
    <row r="33" spans="1:19" x14ac:dyDescent="0.25">
      <c r="A33" s="8"/>
      <c r="B33" s="8"/>
      <c r="C33" s="8"/>
      <c r="D33" s="8"/>
      <c r="E33" s="8"/>
      <c r="F33" s="8"/>
      <c r="G33" s="8"/>
      <c r="H33" s="8"/>
      <c r="I33" s="8"/>
      <c r="J33" s="8"/>
      <c r="K33" s="8"/>
      <c r="L33" s="8"/>
      <c r="M33" s="8"/>
      <c r="N33" s="8"/>
      <c r="O33" s="8"/>
      <c r="P33" s="8"/>
      <c r="Q33" s="8"/>
      <c r="R33" s="8"/>
      <c r="S33" s="8"/>
    </row>
    <row r="34" spans="1:19" x14ac:dyDescent="0.25">
      <c r="A34" s="11"/>
      <c r="B34" s="8"/>
      <c r="C34" s="8"/>
      <c r="D34" s="8"/>
      <c r="E34" s="8"/>
      <c r="F34" s="8"/>
      <c r="G34" s="8"/>
      <c r="H34" s="8"/>
      <c r="I34" s="8"/>
      <c r="J34" s="8"/>
      <c r="K34" s="8"/>
      <c r="L34" s="8"/>
      <c r="M34" s="8"/>
      <c r="N34" s="8"/>
      <c r="O34" s="8"/>
      <c r="P34" s="8"/>
      <c r="Q34" s="8"/>
      <c r="R34" s="8"/>
      <c r="S34" s="8"/>
    </row>
    <row r="35" spans="1:19" x14ac:dyDescent="0.25">
      <c r="A35" s="8"/>
      <c r="B35" s="8"/>
      <c r="C35" s="8"/>
      <c r="D35" s="8"/>
      <c r="E35" s="8"/>
      <c r="F35" s="8"/>
      <c r="G35" s="8"/>
      <c r="H35" s="8"/>
      <c r="I35" s="8"/>
      <c r="J35" s="8"/>
      <c r="K35" s="8"/>
      <c r="L35" s="8"/>
      <c r="M35" s="8"/>
      <c r="N35" s="8"/>
      <c r="O35" s="8"/>
      <c r="P35" s="8"/>
      <c r="Q35" s="8"/>
      <c r="R35" s="8"/>
      <c r="S35" s="8"/>
    </row>
    <row r="36" spans="1:19" x14ac:dyDescent="0.25">
      <c r="A36" s="8"/>
      <c r="B36" s="8"/>
      <c r="C36" s="8"/>
      <c r="D36" s="8"/>
      <c r="E36" s="8"/>
      <c r="F36" s="8"/>
      <c r="G36" s="8"/>
      <c r="H36" s="8"/>
      <c r="I36" s="8"/>
      <c r="J36" s="8"/>
      <c r="K36" s="8"/>
      <c r="L36" s="8"/>
      <c r="M36" s="8"/>
      <c r="N36" s="8"/>
      <c r="O36" s="8"/>
      <c r="P36" s="8"/>
      <c r="Q36" s="8"/>
      <c r="R36" s="8"/>
      <c r="S36" s="8"/>
    </row>
    <row r="37" spans="1:19" x14ac:dyDescent="0.25">
      <c r="A37" s="8"/>
      <c r="B37" s="8"/>
      <c r="C37" s="8"/>
      <c r="D37" s="8"/>
      <c r="E37" s="8"/>
      <c r="F37" s="8"/>
      <c r="G37" s="9"/>
      <c r="H37" s="8"/>
      <c r="I37" s="8"/>
      <c r="J37" s="8"/>
      <c r="K37" s="8"/>
      <c r="L37" s="8"/>
      <c r="M37" s="8"/>
      <c r="N37" s="8"/>
      <c r="O37" s="8"/>
      <c r="P37" s="8"/>
      <c r="Q37" s="8"/>
      <c r="R37" s="8"/>
      <c r="S37" s="8"/>
    </row>
    <row r="38" spans="1:19" x14ac:dyDescent="0.25">
      <c r="A38" s="8"/>
      <c r="B38" s="8"/>
      <c r="C38" s="8"/>
      <c r="D38" s="8"/>
      <c r="E38" s="8"/>
      <c r="F38" s="8"/>
      <c r="G38" s="8"/>
      <c r="H38" s="8"/>
      <c r="I38" s="8"/>
      <c r="J38" s="8"/>
      <c r="K38" s="8"/>
      <c r="L38" s="8"/>
      <c r="M38" s="8"/>
      <c r="N38" s="8"/>
      <c r="O38" s="8"/>
      <c r="P38" s="8"/>
      <c r="Q38" s="8"/>
      <c r="R38" s="8"/>
      <c r="S38" s="8"/>
    </row>
    <row r="39" spans="1:19" x14ac:dyDescent="0.25">
      <c r="A39" s="8"/>
      <c r="B39" s="8"/>
      <c r="C39" s="8"/>
      <c r="D39" s="8"/>
      <c r="E39" s="8"/>
      <c r="F39" s="8"/>
      <c r="G39" s="8"/>
      <c r="H39" s="8"/>
      <c r="I39" s="8"/>
      <c r="J39" s="8"/>
      <c r="K39" s="8"/>
      <c r="L39" s="8"/>
      <c r="M39" s="8"/>
      <c r="N39" s="8"/>
      <c r="O39" s="8"/>
      <c r="P39" s="8"/>
      <c r="Q39" s="8"/>
      <c r="R39" s="8"/>
      <c r="S39" s="8"/>
    </row>
    <row r="40" spans="1:19" x14ac:dyDescent="0.25">
      <c r="A40" s="8"/>
      <c r="B40" s="8"/>
      <c r="C40" s="8"/>
      <c r="D40" s="8"/>
      <c r="E40" s="8"/>
      <c r="F40" s="8"/>
      <c r="G40" s="8"/>
      <c r="H40" s="8"/>
      <c r="I40" s="8"/>
      <c r="J40" s="8"/>
      <c r="K40" s="8"/>
      <c r="L40" s="8"/>
      <c r="M40" s="8"/>
      <c r="N40" s="8"/>
      <c r="O40" s="8"/>
      <c r="P40" s="8"/>
      <c r="Q40" s="8"/>
      <c r="R40" s="8"/>
      <c r="S40" s="8"/>
    </row>
    <row r="41" spans="1:19" x14ac:dyDescent="0.25">
      <c r="A41" s="8"/>
      <c r="B41" s="8"/>
      <c r="C41" s="8"/>
      <c r="D41" s="8"/>
      <c r="E41" s="8"/>
      <c r="F41" s="8"/>
      <c r="G41" s="8"/>
      <c r="H41" s="8"/>
      <c r="I41" s="8"/>
      <c r="J41" s="8"/>
      <c r="K41" s="8"/>
      <c r="L41" s="8"/>
      <c r="M41" s="8"/>
      <c r="N41" s="8"/>
      <c r="O41" s="8"/>
      <c r="P41" s="8"/>
      <c r="Q41" s="8"/>
      <c r="R41" s="8"/>
      <c r="S41" s="8"/>
    </row>
    <row r="42" spans="1:19" x14ac:dyDescent="0.25">
      <c r="A42" s="8"/>
      <c r="B42" s="8"/>
      <c r="C42" s="8"/>
      <c r="D42" s="8"/>
      <c r="E42" s="8"/>
      <c r="F42" s="8"/>
      <c r="G42" s="8"/>
      <c r="H42" s="8"/>
      <c r="I42" s="8"/>
      <c r="J42" s="8"/>
      <c r="K42" s="8"/>
      <c r="L42" s="8"/>
      <c r="M42" s="8"/>
      <c r="N42" s="8"/>
      <c r="O42" s="8"/>
      <c r="P42" s="8"/>
      <c r="Q42" s="8"/>
      <c r="R42" s="8"/>
      <c r="S42" s="8"/>
    </row>
    <row r="43" spans="1:19" x14ac:dyDescent="0.25">
      <c r="A43" s="8"/>
      <c r="B43" s="8"/>
      <c r="C43" s="8"/>
      <c r="D43" s="8"/>
      <c r="E43" s="8"/>
      <c r="F43" s="8"/>
      <c r="G43" s="8"/>
      <c r="H43" s="8"/>
      <c r="I43" s="8"/>
      <c r="J43" s="8"/>
      <c r="K43" s="8"/>
      <c r="L43" s="8"/>
      <c r="M43" s="8"/>
      <c r="N43" s="8"/>
      <c r="O43" s="8"/>
      <c r="P43" s="8"/>
      <c r="Q43" s="8"/>
      <c r="R43" s="8"/>
      <c r="S43" s="8"/>
    </row>
    <row r="44" spans="1:19" x14ac:dyDescent="0.25">
      <c r="A44" s="8"/>
      <c r="B44" s="8"/>
      <c r="C44" s="8"/>
      <c r="D44" s="8"/>
      <c r="E44" s="8"/>
      <c r="F44" s="8"/>
      <c r="G44" s="8"/>
      <c r="H44" s="8"/>
      <c r="I44" s="8"/>
      <c r="J44" s="8"/>
      <c r="K44" s="8"/>
      <c r="L44" s="8"/>
      <c r="M44" s="8"/>
      <c r="N44" s="8"/>
      <c r="O44" s="8"/>
      <c r="P44" s="8"/>
      <c r="Q44" s="8"/>
      <c r="R44" s="8"/>
      <c r="S44" s="8"/>
    </row>
    <row r="45" spans="1:19" x14ac:dyDescent="0.25">
      <c r="A45" s="8"/>
      <c r="B45" s="8"/>
      <c r="C45" s="8"/>
      <c r="D45" s="8"/>
      <c r="E45" s="8"/>
      <c r="F45" s="8"/>
      <c r="G45" s="8"/>
      <c r="H45" s="8"/>
      <c r="I45" s="8"/>
      <c r="J45" s="10"/>
      <c r="K45" s="8"/>
      <c r="L45" s="8"/>
      <c r="M45" s="8"/>
      <c r="N45" s="8"/>
      <c r="O45" s="8"/>
      <c r="P45" s="8"/>
      <c r="Q45" s="8"/>
      <c r="R45" s="8"/>
      <c r="S45" s="8"/>
    </row>
    <row r="46" spans="1:19" x14ac:dyDescent="0.25">
      <c r="A46" s="8"/>
      <c r="B46" s="8"/>
      <c r="C46" s="8"/>
      <c r="D46" s="8"/>
      <c r="E46" s="8"/>
      <c r="F46" s="8"/>
      <c r="G46" s="8"/>
      <c r="H46" s="8"/>
      <c r="I46" s="8"/>
      <c r="J46" s="10"/>
      <c r="K46" s="8"/>
      <c r="L46" s="8"/>
      <c r="M46" s="8"/>
      <c r="N46" s="8"/>
      <c r="O46" s="8"/>
      <c r="P46" s="8"/>
      <c r="Q46" s="8"/>
      <c r="R46" s="8"/>
      <c r="S46" s="8"/>
    </row>
    <row r="47" spans="1:19" x14ac:dyDescent="0.25">
      <c r="A47" s="8"/>
      <c r="B47" s="8"/>
      <c r="C47" s="8"/>
      <c r="D47" s="8"/>
      <c r="E47" s="8"/>
      <c r="F47" s="8"/>
      <c r="G47" s="8"/>
      <c r="H47" s="8"/>
      <c r="I47" s="8"/>
      <c r="J47" s="8"/>
      <c r="K47" s="8"/>
      <c r="L47" s="8"/>
      <c r="M47" s="8"/>
      <c r="N47" s="8"/>
      <c r="O47" s="8"/>
      <c r="P47" s="8"/>
      <c r="Q47" s="8"/>
      <c r="R47" s="8"/>
      <c r="S47" s="8"/>
    </row>
    <row r="48" spans="1:19" x14ac:dyDescent="0.25">
      <c r="A48" s="8"/>
      <c r="B48" s="8"/>
      <c r="C48" s="8"/>
      <c r="D48" s="8"/>
      <c r="E48" s="8"/>
      <c r="F48" s="8"/>
      <c r="G48" s="8"/>
      <c r="H48" s="8"/>
      <c r="I48" s="8"/>
      <c r="J48" s="8"/>
      <c r="K48" s="8"/>
      <c r="L48" s="8"/>
      <c r="M48" s="8"/>
      <c r="N48" s="8"/>
      <c r="O48" s="8"/>
      <c r="P48" s="8"/>
      <c r="Q48" s="8"/>
      <c r="R48" s="8"/>
      <c r="S48" s="8"/>
    </row>
    <row r="49" spans="1:19" x14ac:dyDescent="0.25">
      <c r="A49" s="8"/>
      <c r="B49" s="8"/>
      <c r="C49" s="8"/>
      <c r="D49" s="8"/>
      <c r="E49" s="8"/>
      <c r="F49" s="8"/>
      <c r="G49" s="8"/>
      <c r="H49" s="8"/>
      <c r="I49" s="8"/>
      <c r="J49" s="8"/>
      <c r="K49" s="8"/>
      <c r="L49" s="8"/>
      <c r="M49" s="8"/>
      <c r="N49" s="8"/>
      <c r="O49" s="8"/>
      <c r="P49" s="8"/>
      <c r="Q49" s="8"/>
      <c r="R49" s="8"/>
      <c r="S49" s="8"/>
    </row>
    <row r="50" spans="1:19" x14ac:dyDescent="0.25">
      <c r="A50" s="8"/>
      <c r="B50" s="8"/>
      <c r="C50" s="8"/>
      <c r="D50" s="8"/>
      <c r="E50" s="8"/>
      <c r="F50" s="8"/>
      <c r="G50" s="8"/>
      <c r="H50" s="8"/>
      <c r="I50" s="8"/>
      <c r="J50" s="8"/>
      <c r="K50" s="8"/>
      <c r="L50" s="8"/>
      <c r="M50" s="8"/>
      <c r="N50" s="8"/>
      <c r="O50" s="8"/>
      <c r="P50" s="8"/>
      <c r="Q50" s="12"/>
      <c r="R50" s="13"/>
      <c r="S50" s="8"/>
    </row>
    <row r="51" spans="1:19" x14ac:dyDescent="0.25">
      <c r="A51" s="8"/>
      <c r="B51" s="8"/>
      <c r="C51" s="8"/>
      <c r="D51" s="8"/>
      <c r="E51" s="8"/>
      <c r="F51" s="8"/>
      <c r="G51" s="8"/>
      <c r="H51" s="8"/>
      <c r="I51" s="8"/>
      <c r="J51" s="8"/>
      <c r="K51" s="8"/>
      <c r="L51" s="8"/>
      <c r="M51" s="8"/>
      <c r="N51" s="8"/>
      <c r="O51" s="8"/>
      <c r="P51" s="8"/>
      <c r="Q51" s="8"/>
      <c r="R51" s="8"/>
      <c r="S51" s="8"/>
    </row>
    <row r="52" spans="1:19" x14ac:dyDescent="0.25">
      <c r="A52" s="8"/>
      <c r="B52" s="8"/>
      <c r="C52" s="8"/>
      <c r="D52" s="8"/>
      <c r="E52" s="8"/>
      <c r="F52" s="8"/>
      <c r="G52" s="8"/>
      <c r="H52" s="8"/>
      <c r="I52" s="8"/>
      <c r="J52" s="8"/>
      <c r="K52" s="8"/>
      <c r="L52" s="8"/>
      <c r="M52" s="8"/>
      <c r="N52" s="8"/>
      <c r="O52" s="8"/>
      <c r="P52" s="8"/>
      <c r="Q52" s="8"/>
      <c r="R52" s="8"/>
      <c r="S52" s="8"/>
    </row>
    <row r="53" spans="1:19" x14ac:dyDescent="0.25">
      <c r="A53" s="8"/>
      <c r="B53" s="8"/>
      <c r="C53" s="8"/>
      <c r="D53" s="8"/>
      <c r="E53" s="8"/>
      <c r="F53" s="8"/>
      <c r="G53" s="8"/>
      <c r="H53" s="8"/>
      <c r="I53" s="8"/>
      <c r="J53" s="8"/>
      <c r="K53" s="8"/>
      <c r="L53" s="8"/>
      <c r="M53" s="8"/>
      <c r="N53" s="8"/>
      <c r="O53" s="8"/>
      <c r="P53" s="8"/>
      <c r="Q53" s="8"/>
      <c r="R53" s="8"/>
      <c r="S53" s="8"/>
    </row>
    <row r="54" spans="1:19" x14ac:dyDescent="0.25">
      <c r="A54" s="8"/>
      <c r="B54" s="8"/>
      <c r="C54" s="8"/>
      <c r="D54" s="8"/>
      <c r="E54" s="8"/>
      <c r="F54" s="8"/>
      <c r="G54" s="8"/>
      <c r="H54" s="8"/>
      <c r="I54" s="8"/>
      <c r="J54" s="8"/>
      <c r="K54" s="8"/>
      <c r="L54" s="8"/>
      <c r="M54" s="8"/>
      <c r="N54" s="8"/>
      <c r="O54" s="8"/>
      <c r="P54" s="8"/>
      <c r="Q54" s="8"/>
      <c r="R54" s="8"/>
      <c r="S54" s="8"/>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2A39D-D52E-435D-809B-2EE4FDA3FE19}">
  <dimension ref="A1:D144"/>
  <sheetViews>
    <sheetView topLeftCell="A4" zoomScaleNormal="100" workbookViewId="0">
      <selection activeCell="D19" sqref="D19"/>
    </sheetView>
  </sheetViews>
  <sheetFormatPr defaultRowHeight="15" x14ac:dyDescent="0.25"/>
  <cols>
    <col min="1" max="1" width="2.85546875" customWidth="1"/>
    <col min="2" max="3" width="82.28515625" customWidth="1"/>
    <col min="4" max="4" width="91.42578125" style="1" customWidth="1"/>
  </cols>
  <sheetData>
    <row r="1" spans="1:4" ht="15.75" thickBot="1" x14ac:dyDescent="0.3">
      <c r="A1" s="112"/>
      <c r="B1" s="112"/>
      <c r="C1" s="112"/>
      <c r="D1" s="208"/>
    </row>
    <row r="2" spans="1:4" ht="16.5" thickTop="1" thickBot="1" x14ac:dyDescent="0.3">
      <c r="A2" s="112"/>
      <c r="B2" s="209" t="s">
        <v>583</v>
      </c>
      <c r="C2" s="116" t="s">
        <v>1</v>
      </c>
      <c r="D2" s="117" t="s">
        <v>584</v>
      </c>
    </row>
    <row r="3" spans="1:4" ht="15.75" thickTop="1" x14ac:dyDescent="0.25">
      <c r="A3" s="112"/>
      <c r="B3" s="210" t="s">
        <v>753</v>
      </c>
      <c r="C3" s="211"/>
      <c r="D3" s="212"/>
    </row>
    <row r="4" spans="1:4" x14ac:dyDescent="0.25">
      <c r="A4" s="112"/>
      <c r="B4" s="213" t="s">
        <v>754</v>
      </c>
      <c r="C4" s="214"/>
      <c r="D4" s="215"/>
    </row>
    <row r="5" spans="1:4" x14ac:dyDescent="0.25">
      <c r="A5" s="112"/>
      <c r="B5" s="216" t="s">
        <v>755</v>
      </c>
      <c r="C5" s="122"/>
      <c r="D5" s="123"/>
    </row>
    <row r="6" spans="1:4" x14ac:dyDescent="0.25">
      <c r="A6" s="112"/>
      <c r="B6" s="217" t="s">
        <v>756</v>
      </c>
      <c r="C6" s="218" t="s">
        <v>611</v>
      </c>
      <c r="D6" s="219"/>
    </row>
    <row r="7" spans="1:4" x14ac:dyDescent="0.25">
      <c r="A7" s="112"/>
      <c r="B7" s="138"/>
      <c r="C7" s="220" t="s">
        <v>757</v>
      </c>
      <c r="D7" s="221"/>
    </row>
    <row r="8" spans="1:4" x14ac:dyDescent="0.25">
      <c r="A8" s="112"/>
      <c r="B8" s="222" t="s">
        <v>404</v>
      </c>
      <c r="C8" s="135" t="s">
        <v>758</v>
      </c>
      <c r="D8" s="141"/>
    </row>
    <row r="9" spans="1:4" x14ac:dyDescent="0.25">
      <c r="A9" s="112"/>
      <c r="B9" s="142"/>
      <c r="C9" s="143" t="s">
        <v>759</v>
      </c>
      <c r="D9" s="144"/>
    </row>
    <row r="10" spans="1:4" x14ac:dyDescent="0.25">
      <c r="A10" s="112"/>
      <c r="B10" s="223" t="s">
        <v>760</v>
      </c>
      <c r="C10" s="224" t="s">
        <v>761</v>
      </c>
      <c r="D10" s="225" t="s">
        <v>762</v>
      </c>
    </row>
    <row r="11" spans="1:4" x14ac:dyDescent="0.25">
      <c r="A11" s="112"/>
      <c r="B11" s="226"/>
      <c r="C11" s="227" t="s">
        <v>763</v>
      </c>
      <c r="D11" s="228" t="s">
        <v>593</v>
      </c>
    </row>
    <row r="12" spans="1:4" x14ac:dyDescent="0.25">
      <c r="A12" s="112"/>
      <c r="B12" s="226"/>
      <c r="C12" s="227" t="s">
        <v>764</v>
      </c>
      <c r="D12" s="228" t="s">
        <v>593</v>
      </c>
    </row>
    <row r="13" spans="1:4" x14ac:dyDescent="0.25">
      <c r="A13" s="112"/>
      <c r="B13" s="226"/>
      <c r="C13" s="227" t="s">
        <v>765</v>
      </c>
      <c r="D13" s="228" t="s">
        <v>593</v>
      </c>
    </row>
    <row r="14" spans="1:4" x14ac:dyDescent="0.25">
      <c r="A14" s="112"/>
      <c r="B14" s="229"/>
      <c r="C14" s="230" t="s">
        <v>766</v>
      </c>
      <c r="D14" s="231" t="s">
        <v>593</v>
      </c>
    </row>
    <row r="15" spans="1:4" x14ac:dyDescent="0.25">
      <c r="A15" s="112"/>
      <c r="B15" s="226" t="s">
        <v>767</v>
      </c>
      <c r="C15" s="227" t="s">
        <v>768</v>
      </c>
      <c r="D15" s="228" t="s">
        <v>762</v>
      </c>
    </row>
    <row r="16" spans="1:4" x14ac:dyDescent="0.25">
      <c r="A16" s="112"/>
      <c r="B16" s="226"/>
      <c r="C16" s="227" t="s">
        <v>769</v>
      </c>
      <c r="D16" s="228" t="s">
        <v>593</v>
      </c>
    </row>
    <row r="17" spans="1:4" x14ac:dyDescent="0.25">
      <c r="A17" s="112"/>
      <c r="B17" s="226"/>
      <c r="C17" s="227" t="s">
        <v>770</v>
      </c>
      <c r="D17" s="228" t="s">
        <v>593</v>
      </c>
    </row>
    <row r="18" spans="1:4" x14ac:dyDescent="0.25">
      <c r="A18" s="112"/>
      <c r="B18" s="229"/>
      <c r="C18" s="230" t="s">
        <v>771</v>
      </c>
      <c r="D18" s="231" t="s">
        <v>593</v>
      </c>
    </row>
    <row r="19" spans="1:4" x14ac:dyDescent="0.25">
      <c r="A19" s="112"/>
      <c r="B19" s="226" t="s">
        <v>772</v>
      </c>
      <c r="C19" s="227" t="s">
        <v>773</v>
      </c>
      <c r="D19" s="228" t="s">
        <v>762</v>
      </c>
    </row>
    <row r="20" spans="1:4" x14ac:dyDescent="0.25">
      <c r="A20" s="112"/>
      <c r="B20" s="226"/>
      <c r="C20" s="227" t="s">
        <v>774</v>
      </c>
      <c r="D20" s="228" t="s">
        <v>593</v>
      </c>
    </row>
    <row r="21" spans="1:4" x14ac:dyDescent="0.25">
      <c r="A21" s="112"/>
      <c r="B21" s="226"/>
      <c r="C21" s="227" t="s">
        <v>775</v>
      </c>
      <c r="D21" s="228" t="s">
        <v>593</v>
      </c>
    </row>
    <row r="22" spans="1:4" x14ac:dyDescent="0.25">
      <c r="A22" s="112"/>
      <c r="B22" s="229"/>
      <c r="C22" s="230" t="s">
        <v>776</v>
      </c>
      <c r="D22" s="231" t="s">
        <v>593</v>
      </c>
    </row>
    <row r="23" spans="1:4" x14ac:dyDescent="0.25">
      <c r="A23" s="112"/>
      <c r="B23" s="226" t="s">
        <v>777</v>
      </c>
      <c r="C23" s="227" t="s">
        <v>778</v>
      </c>
      <c r="D23" s="228" t="s">
        <v>762</v>
      </c>
    </row>
    <row r="24" spans="1:4" x14ac:dyDescent="0.25">
      <c r="A24" s="112"/>
      <c r="B24" s="226"/>
      <c r="C24" s="227" t="s">
        <v>779</v>
      </c>
      <c r="D24" s="228" t="s">
        <v>593</v>
      </c>
    </row>
    <row r="25" spans="1:4" x14ac:dyDescent="0.25">
      <c r="A25" s="112"/>
      <c r="B25" s="226"/>
      <c r="C25" s="227" t="s">
        <v>780</v>
      </c>
      <c r="D25" s="228" t="s">
        <v>593</v>
      </c>
    </row>
    <row r="26" spans="1:4" x14ac:dyDescent="0.25">
      <c r="A26" s="112"/>
      <c r="B26" s="229"/>
      <c r="C26" s="230" t="s">
        <v>781</v>
      </c>
      <c r="D26" s="231" t="s">
        <v>593</v>
      </c>
    </row>
    <row r="27" spans="1:4" x14ac:dyDescent="0.25">
      <c r="A27" s="112"/>
      <c r="B27" s="226" t="s">
        <v>782</v>
      </c>
      <c r="C27" s="227" t="s">
        <v>783</v>
      </c>
      <c r="D27" s="228" t="s">
        <v>762</v>
      </c>
    </row>
    <row r="28" spans="1:4" x14ac:dyDescent="0.25">
      <c r="A28" s="112"/>
      <c r="B28" s="226"/>
      <c r="C28" s="227" t="s">
        <v>784</v>
      </c>
      <c r="D28" s="228" t="s">
        <v>593</v>
      </c>
    </row>
    <row r="29" spans="1:4" x14ac:dyDescent="0.25">
      <c r="A29" s="112"/>
      <c r="B29" s="226"/>
      <c r="C29" s="227" t="s">
        <v>785</v>
      </c>
      <c r="D29" s="228" t="s">
        <v>593</v>
      </c>
    </row>
    <row r="30" spans="1:4" x14ac:dyDescent="0.25">
      <c r="A30" s="112"/>
      <c r="B30" s="226"/>
      <c r="C30" s="227" t="s">
        <v>786</v>
      </c>
      <c r="D30" s="228" t="s">
        <v>593</v>
      </c>
    </row>
    <row r="31" spans="1:4" x14ac:dyDescent="0.25">
      <c r="A31" s="112"/>
      <c r="B31" s="226"/>
      <c r="C31" s="227" t="s">
        <v>787</v>
      </c>
      <c r="D31" s="228" t="s">
        <v>593</v>
      </c>
    </row>
    <row r="32" spans="1:4" x14ac:dyDescent="0.25">
      <c r="A32" s="112"/>
      <c r="B32" s="229"/>
      <c r="C32" s="230" t="s">
        <v>788</v>
      </c>
      <c r="D32" s="231" t="s">
        <v>593</v>
      </c>
    </row>
    <row r="33" spans="1:4" x14ac:dyDescent="0.25">
      <c r="A33" s="112"/>
      <c r="B33" s="226" t="s">
        <v>789</v>
      </c>
      <c r="C33" s="227" t="s">
        <v>790</v>
      </c>
      <c r="D33" s="228" t="s">
        <v>762</v>
      </c>
    </row>
    <row r="34" spans="1:4" x14ac:dyDescent="0.25">
      <c r="A34" s="112"/>
      <c r="B34" s="229"/>
      <c r="C34" s="230" t="s">
        <v>791</v>
      </c>
      <c r="D34" s="231" t="s">
        <v>593</v>
      </c>
    </row>
    <row r="35" spans="1:4" x14ac:dyDescent="0.25">
      <c r="A35" s="112"/>
      <c r="B35" s="226" t="s">
        <v>792</v>
      </c>
      <c r="C35" s="227" t="s">
        <v>793</v>
      </c>
      <c r="D35" s="228" t="s">
        <v>762</v>
      </c>
    </row>
    <row r="36" spans="1:4" x14ac:dyDescent="0.25">
      <c r="A36" s="112"/>
      <c r="B36" s="226"/>
      <c r="C36" s="227" t="s">
        <v>794</v>
      </c>
      <c r="D36" s="228" t="s">
        <v>593</v>
      </c>
    </row>
    <row r="37" spans="1:4" x14ac:dyDescent="0.25">
      <c r="A37" s="112"/>
      <c r="B37" s="229"/>
      <c r="C37" s="230" t="s">
        <v>795</v>
      </c>
      <c r="D37" s="231" t="s">
        <v>593</v>
      </c>
    </row>
    <row r="38" spans="1:4" x14ac:dyDescent="0.25">
      <c r="A38" s="115"/>
      <c r="B38" s="226" t="s">
        <v>796</v>
      </c>
      <c r="C38" s="227" t="s">
        <v>797</v>
      </c>
      <c r="D38" s="228" t="s">
        <v>762</v>
      </c>
    </row>
    <row r="39" spans="1:4" x14ac:dyDescent="0.25">
      <c r="A39" s="115"/>
      <c r="B39" s="226"/>
      <c r="C39" s="227" t="s">
        <v>798</v>
      </c>
      <c r="D39" s="228" t="s">
        <v>593</v>
      </c>
    </row>
    <row r="40" spans="1:4" x14ac:dyDescent="0.25">
      <c r="A40" s="115"/>
      <c r="B40" s="229"/>
      <c r="C40" s="230" t="s">
        <v>799</v>
      </c>
      <c r="D40" s="231" t="s">
        <v>593</v>
      </c>
    </row>
    <row r="41" spans="1:4" x14ac:dyDescent="0.25">
      <c r="A41" s="115"/>
      <c r="B41" s="226" t="s">
        <v>800</v>
      </c>
      <c r="C41" s="227" t="s">
        <v>801</v>
      </c>
      <c r="D41" s="228" t="s">
        <v>762</v>
      </c>
    </row>
    <row r="42" spans="1:4" x14ac:dyDescent="0.25">
      <c r="A42" s="115"/>
      <c r="B42" s="226"/>
      <c r="C42" s="227" t="s">
        <v>802</v>
      </c>
      <c r="D42" s="228" t="s">
        <v>593</v>
      </c>
    </row>
    <row r="43" spans="1:4" x14ac:dyDescent="0.25">
      <c r="A43" s="115"/>
      <c r="B43" s="229"/>
      <c r="C43" s="230" t="s">
        <v>803</v>
      </c>
      <c r="D43" s="231" t="s">
        <v>593</v>
      </c>
    </row>
    <row r="44" spans="1:4" x14ac:dyDescent="0.25">
      <c r="A44" s="115"/>
      <c r="B44" s="226" t="s">
        <v>804</v>
      </c>
      <c r="C44" s="227" t="s">
        <v>805</v>
      </c>
      <c r="D44" s="228" t="s">
        <v>762</v>
      </c>
    </row>
    <row r="45" spans="1:4" x14ac:dyDescent="0.25">
      <c r="A45" s="115"/>
      <c r="B45" s="226"/>
      <c r="C45" s="227" t="s">
        <v>806</v>
      </c>
      <c r="D45" s="228" t="s">
        <v>593</v>
      </c>
    </row>
    <row r="46" spans="1:4" x14ac:dyDescent="0.25">
      <c r="A46" s="115"/>
      <c r="B46" s="232"/>
      <c r="C46" s="233" t="s">
        <v>807</v>
      </c>
      <c r="D46" s="234" t="s">
        <v>593</v>
      </c>
    </row>
    <row r="47" spans="1:4" x14ac:dyDescent="0.25">
      <c r="A47" s="115"/>
      <c r="B47" s="174" t="s">
        <v>808</v>
      </c>
      <c r="C47" s="174" t="s">
        <v>809</v>
      </c>
      <c r="D47" s="235"/>
    </row>
    <row r="48" spans="1:4" x14ac:dyDescent="0.25">
      <c r="A48" s="115"/>
      <c r="B48" s="174"/>
      <c r="C48" s="174" t="s">
        <v>810</v>
      </c>
      <c r="D48" s="235"/>
    </row>
    <row r="49" spans="1:4" x14ac:dyDescent="0.25">
      <c r="A49" s="115"/>
      <c r="B49" s="174"/>
      <c r="C49" s="174" t="s">
        <v>811</v>
      </c>
      <c r="D49" s="235"/>
    </row>
    <row r="50" spans="1:4" x14ac:dyDescent="0.25">
      <c r="A50" s="115"/>
      <c r="B50" s="177"/>
      <c r="C50" s="178" t="s">
        <v>812</v>
      </c>
      <c r="D50" s="236"/>
    </row>
    <row r="51" spans="1:4" x14ac:dyDescent="0.25">
      <c r="A51" s="115"/>
      <c r="B51" s="237" t="s">
        <v>813</v>
      </c>
      <c r="C51" s="238" t="s">
        <v>814</v>
      </c>
      <c r="D51" s="239"/>
    </row>
    <row r="52" spans="1:4" x14ac:dyDescent="0.25">
      <c r="A52" s="115"/>
      <c r="B52" s="174" t="s">
        <v>63</v>
      </c>
      <c r="C52" s="174" t="s">
        <v>815</v>
      </c>
      <c r="D52" s="235"/>
    </row>
    <row r="53" spans="1:4" x14ac:dyDescent="0.25">
      <c r="A53" s="115"/>
      <c r="B53" s="174"/>
      <c r="C53" s="174" t="s">
        <v>816</v>
      </c>
      <c r="D53" s="235"/>
    </row>
    <row r="54" spans="1:4" x14ac:dyDescent="0.25">
      <c r="A54" s="115"/>
      <c r="B54" s="174"/>
      <c r="C54" s="174" t="s">
        <v>817</v>
      </c>
      <c r="D54" s="235"/>
    </row>
    <row r="55" spans="1:4" x14ac:dyDescent="0.25">
      <c r="A55" s="115"/>
      <c r="B55" s="174"/>
      <c r="C55" s="174" t="s">
        <v>818</v>
      </c>
      <c r="D55" s="235"/>
    </row>
    <row r="56" spans="1:4" x14ac:dyDescent="0.25">
      <c r="A56" s="115"/>
      <c r="B56" s="174"/>
      <c r="C56" s="174" t="s">
        <v>819</v>
      </c>
      <c r="D56" s="235"/>
    </row>
    <row r="57" spans="1:4" x14ac:dyDescent="0.25">
      <c r="A57" s="115"/>
      <c r="B57" s="177"/>
      <c r="C57" s="178" t="s">
        <v>820</v>
      </c>
      <c r="D57" s="236"/>
    </row>
    <row r="58" spans="1:4" x14ac:dyDescent="0.25">
      <c r="A58" s="115"/>
      <c r="B58" s="174" t="s">
        <v>821</v>
      </c>
      <c r="C58" s="174" t="s">
        <v>822</v>
      </c>
      <c r="D58" s="235"/>
    </row>
    <row r="59" spans="1:4" x14ac:dyDescent="0.25">
      <c r="A59" s="115"/>
      <c r="B59" s="181"/>
      <c r="C59" s="182" t="s">
        <v>823</v>
      </c>
      <c r="D59" s="240"/>
    </row>
    <row r="60" spans="1:4" x14ac:dyDescent="0.25">
      <c r="A60" s="115"/>
      <c r="B60" s="184" t="s">
        <v>824</v>
      </c>
      <c r="C60" s="184" t="s">
        <v>825</v>
      </c>
      <c r="D60" s="185"/>
    </row>
    <row r="61" spans="1:4" x14ac:dyDescent="0.25">
      <c r="A61" s="115"/>
      <c r="B61" s="184"/>
      <c r="C61" s="184" t="s">
        <v>826</v>
      </c>
      <c r="D61" s="186"/>
    </row>
    <row r="62" spans="1:4" x14ac:dyDescent="0.25">
      <c r="A62" s="115"/>
      <c r="B62" s="184"/>
      <c r="C62" s="184" t="s">
        <v>827</v>
      </c>
      <c r="D62" s="186"/>
    </row>
    <row r="63" spans="1:4" x14ac:dyDescent="0.25">
      <c r="A63" s="115"/>
      <c r="B63" s="184"/>
      <c r="C63" s="184" t="s">
        <v>828</v>
      </c>
      <c r="D63" s="186"/>
    </row>
    <row r="64" spans="1:4" x14ac:dyDescent="0.25">
      <c r="A64" s="115"/>
      <c r="B64" s="184"/>
      <c r="C64" s="184" t="s">
        <v>829</v>
      </c>
      <c r="D64" s="186"/>
    </row>
    <row r="65" spans="1:4" x14ac:dyDescent="0.25">
      <c r="A65" s="115"/>
      <c r="B65" s="184"/>
      <c r="C65" s="184" t="s">
        <v>830</v>
      </c>
      <c r="D65" s="186"/>
    </row>
    <row r="66" spans="1:4" x14ac:dyDescent="0.25">
      <c r="A66" s="115"/>
      <c r="B66" s="241" t="s">
        <v>831</v>
      </c>
      <c r="C66" s="242" t="s">
        <v>832</v>
      </c>
      <c r="D66" s="243"/>
    </row>
    <row r="67" spans="1:4" x14ac:dyDescent="0.25">
      <c r="A67" s="115"/>
      <c r="B67" s="244"/>
      <c r="C67" s="184" t="s">
        <v>833</v>
      </c>
      <c r="D67" s="188"/>
    </row>
    <row r="68" spans="1:4" x14ac:dyDescent="0.25">
      <c r="A68" s="115"/>
      <c r="B68" s="241" t="s">
        <v>834</v>
      </c>
      <c r="C68" s="242" t="s">
        <v>835</v>
      </c>
      <c r="D68" s="243"/>
    </row>
    <row r="69" spans="1:4" x14ac:dyDescent="0.25">
      <c r="A69" s="115"/>
      <c r="B69" s="245"/>
      <c r="C69" s="184" t="s">
        <v>836</v>
      </c>
      <c r="D69" s="186"/>
    </row>
    <row r="70" spans="1:4" x14ac:dyDescent="0.25">
      <c r="A70" s="115"/>
      <c r="B70" s="184"/>
      <c r="C70" s="184" t="s">
        <v>837</v>
      </c>
      <c r="D70" s="186"/>
    </row>
    <row r="71" spans="1:4" x14ac:dyDescent="0.25">
      <c r="A71" s="115"/>
      <c r="B71" s="241" t="s">
        <v>838</v>
      </c>
      <c r="C71" s="242" t="s">
        <v>839</v>
      </c>
      <c r="D71" s="243"/>
    </row>
    <row r="72" spans="1:4" x14ac:dyDescent="0.25">
      <c r="A72" s="115"/>
      <c r="B72" s="245"/>
      <c r="C72" s="184" t="s">
        <v>840</v>
      </c>
      <c r="D72" s="186"/>
    </row>
    <row r="73" spans="1:4" x14ac:dyDescent="0.25">
      <c r="A73" s="115"/>
      <c r="B73" s="187"/>
      <c r="C73" s="187" t="s">
        <v>841</v>
      </c>
      <c r="D73" s="188"/>
    </row>
    <row r="74" spans="1:4" x14ac:dyDescent="0.25">
      <c r="A74" s="115"/>
      <c r="B74" s="241" t="s">
        <v>842</v>
      </c>
      <c r="C74" s="242" t="s">
        <v>843</v>
      </c>
      <c r="D74" s="243"/>
    </row>
    <row r="75" spans="1:4" x14ac:dyDescent="0.25">
      <c r="A75" s="115"/>
      <c r="B75" s="245"/>
      <c r="C75" s="184" t="s">
        <v>844</v>
      </c>
      <c r="D75" s="186"/>
    </row>
    <row r="76" spans="1:4" x14ac:dyDescent="0.25">
      <c r="A76" s="115"/>
      <c r="B76" s="187"/>
      <c r="C76" s="187" t="s">
        <v>845</v>
      </c>
      <c r="D76" s="188"/>
    </row>
    <row r="77" spans="1:4" x14ac:dyDescent="0.25">
      <c r="A77" s="115"/>
      <c r="B77" s="241" t="s">
        <v>846</v>
      </c>
      <c r="C77" s="242" t="s">
        <v>847</v>
      </c>
      <c r="D77" s="243"/>
    </row>
    <row r="78" spans="1:4" x14ac:dyDescent="0.25">
      <c r="A78" s="115"/>
      <c r="B78" s="184"/>
      <c r="C78" s="184" t="s">
        <v>848</v>
      </c>
      <c r="D78" s="186"/>
    </row>
    <row r="79" spans="1:4" x14ac:dyDescent="0.25">
      <c r="A79" s="115"/>
      <c r="B79" s="184"/>
      <c r="C79" s="184" t="s">
        <v>849</v>
      </c>
      <c r="D79" s="186"/>
    </row>
    <row r="80" spans="1:4" x14ac:dyDescent="0.25">
      <c r="A80" s="115"/>
      <c r="B80" s="184"/>
      <c r="C80" s="184" t="s">
        <v>850</v>
      </c>
      <c r="D80" s="186"/>
    </row>
    <row r="81" spans="1:4" x14ac:dyDescent="0.25">
      <c r="A81" s="115"/>
      <c r="B81" s="184"/>
      <c r="C81" s="184" t="s">
        <v>829</v>
      </c>
      <c r="D81" s="186"/>
    </row>
    <row r="82" spans="1:4" x14ac:dyDescent="0.25">
      <c r="A82" s="115"/>
      <c r="B82" s="244"/>
      <c r="C82" s="187" t="s">
        <v>851</v>
      </c>
      <c r="D82" s="188"/>
    </row>
    <row r="83" spans="1:4" x14ac:dyDescent="0.25">
      <c r="A83" s="115"/>
      <c r="B83" s="184" t="s">
        <v>852</v>
      </c>
      <c r="C83" s="184" t="s">
        <v>853</v>
      </c>
      <c r="D83" s="186"/>
    </row>
    <row r="84" spans="1:4" x14ac:dyDescent="0.25">
      <c r="A84" s="115"/>
      <c r="B84" s="184"/>
      <c r="C84" s="184" t="s">
        <v>854</v>
      </c>
      <c r="D84" s="186"/>
    </row>
    <row r="85" spans="1:4" x14ac:dyDescent="0.25">
      <c r="A85" s="115"/>
      <c r="B85" s="241" t="s">
        <v>855</v>
      </c>
      <c r="C85" s="242" t="s">
        <v>856</v>
      </c>
      <c r="D85" s="243"/>
    </row>
    <row r="86" spans="1:4" x14ac:dyDescent="0.25">
      <c r="A86" s="115"/>
      <c r="B86" s="184"/>
      <c r="C86" s="184" t="s">
        <v>857</v>
      </c>
      <c r="D86" s="186"/>
    </row>
    <row r="87" spans="1:4" x14ac:dyDescent="0.25">
      <c r="A87" s="115"/>
      <c r="B87" s="184"/>
      <c r="C87" s="184" t="s">
        <v>858</v>
      </c>
      <c r="D87" s="186"/>
    </row>
    <row r="88" spans="1:4" x14ac:dyDescent="0.25">
      <c r="A88" s="115"/>
      <c r="B88" s="184"/>
      <c r="C88" s="184" t="s">
        <v>859</v>
      </c>
      <c r="D88" s="186"/>
    </row>
    <row r="89" spans="1:4" x14ac:dyDescent="0.25">
      <c r="A89" s="115"/>
      <c r="B89" s="184"/>
      <c r="C89" s="184" t="s">
        <v>860</v>
      </c>
      <c r="D89" s="186"/>
    </row>
    <row r="90" spans="1:4" x14ac:dyDescent="0.25">
      <c r="A90" s="115"/>
      <c r="B90" s="184"/>
      <c r="C90" s="184" t="s">
        <v>339</v>
      </c>
      <c r="D90" s="186"/>
    </row>
    <row r="91" spans="1:4" x14ac:dyDescent="0.25">
      <c r="A91" s="115"/>
      <c r="B91" s="184"/>
      <c r="C91" s="184" t="s">
        <v>861</v>
      </c>
      <c r="D91" s="186"/>
    </row>
    <row r="92" spans="1:4" x14ac:dyDescent="0.25">
      <c r="A92" s="115"/>
      <c r="B92" s="184"/>
      <c r="C92" s="184" t="s">
        <v>862</v>
      </c>
      <c r="D92" s="186"/>
    </row>
    <row r="93" spans="1:4" x14ac:dyDescent="0.25">
      <c r="A93" s="115"/>
      <c r="B93" s="184"/>
      <c r="C93" s="184" t="s">
        <v>863</v>
      </c>
      <c r="D93" s="186"/>
    </row>
    <row r="94" spans="1:4" x14ac:dyDescent="0.25">
      <c r="A94" s="115"/>
      <c r="B94" s="184"/>
      <c r="C94" s="184" t="s">
        <v>864</v>
      </c>
      <c r="D94" s="186"/>
    </row>
    <row r="95" spans="1:4" x14ac:dyDescent="0.25">
      <c r="A95" s="115"/>
      <c r="B95" s="245"/>
      <c r="C95" s="184" t="s">
        <v>865</v>
      </c>
      <c r="D95" s="186"/>
    </row>
    <row r="96" spans="1:4" x14ac:dyDescent="0.25">
      <c r="A96" s="115"/>
      <c r="B96" s="244"/>
      <c r="C96" s="187" t="s">
        <v>866</v>
      </c>
      <c r="D96" s="188"/>
    </row>
    <row r="97" spans="1:4" x14ac:dyDescent="0.25">
      <c r="A97" s="115"/>
      <c r="B97" s="184" t="s">
        <v>867</v>
      </c>
      <c r="C97" s="184" t="s">
        <v>868</v>
      </c>
      <c r="D97" s="186"/>
    </row>
    <row r="98" spans="1:4" x14ac:dyDescent="0.25">
      <c r="A98" s="115"/>
      <c r="B98" s="241" t="s">
        <v>869</v>
      </c>
      <c r="C98" s="242" t="s">
        <v>870</v>
      </c>
      <c r="D98" s="243"/>
    </row>
    <row r="99" spans="1:4" x14ac:dyDescent="0.25">
      <c r="A99" s="115"/>
      <c r="B99" s="184"/>
      <c r="C99" s="184" t="s">
        <v>871</v>
      </c>
      <c r="D99" s="186"/>
    </row>
    <row r="100" spans="1:4" x14ac:dyDescent="0.25">
      <c r="A100" s="115"/>
      <c r="B100" s="184"/>
      <c r="C100" s="184" t="s">
        <v>853</v>
      </c>
      <c r="D100" s="186"/>
    </row>
    <row r="101" spans="1:4" x14ac:dyDescent="0.25">
      <c r="A101" s="115"/>
      <c r="B101" s="244"/>
      <c r="C101" s="187" t="s">
        <v>854</v>
      </c>
      <c r="D101" s="188"/>
    </row>
    <row r="102" spans="1:4" x14ac:dyDescent="0.25">
      <c r="A102" s="115"/>
      <c r="B102" s="184" t="s">
        <v>872</v>
      </c>
      <c r="C102" s="184" t="s">
        <v>873</v>
      </c>
      <c r="D102" s="186"/>
    </row>
    <row r="103" spans="1:4" x14ac:dyDescent="0.25">
      <c r="A103" s="115"/>
      <c r="B103" s="184"/>
      <c r="C103" s="184" t="s">
        <v>874</v>
      </c>
      <c r="D103" s="186"/>
    </row>
    <row r="104" spans="1:4" x14ac:dyDescent="0.25">
      <c r="A104" s="115"/>
      <c r="B104" s="241" t="s">
        <v>875</v>
      </c>
      <c r="C104" s="242" t="s">
        <v>876</v>
      </c>
      <c r="D104" s="243"/>
    </row>
    <row r="105" spans="1:4" x14ac:dyDescent="0.25">
      <c r="A105" s="115"/>
      <c r="B105" s="244"/>
      <c r="C105" s="187" t="s">
        <v>877</v>
      </c>
      <c r="D105" s="188"/>
    </row>
    <row r="106" spans="1:4" x14ac:dyDescent="0.25">
      <c r="A106" s="115"/>
      <c r="B106" s="184" t="s">
        <v>878</v>
      </c>
      <c r="C106" s="184" t="s">
        <v>879</v>
      </c>
      <c r="D106" s="186"/>
    </row>
    <row r="107" spans="1:4" x14ac:dyDescent="0.25">
      <c r="A107" s="115"/>
      <c r="B107" s="184"/>
      <c r="C107" s="184" t="s">
        <v>880</v>
      </c>
      <c r="D107" s="186"/>
    </row>
    <row r="108" spans="1:4" x14ac:dyDescent="0.25">
      <c r="A108" s="115"/>
      <c r="B108" s="184"/>
      <c r="C108" s="184" t="s">
        <v>881</v>
      </c>
      <c r="D108" s="186"/>
    </row>
    <row r="109" spans="1:4" x14ac:dyDescent="0.25">
      <c r="A109" s="115"/>
      <c r="B109" s="184"/>
      <c r="C109" s="184" t="s">
        <v>882</v>
      </c>
      <c r="D109" s="186"/>
    </row>
    <row r="110" spans="1:4" x14ac:dyDescent="0.25">
      <c r="A110" s="115"/>
      <c r="B110" s="241" t="s">
        <v>883</v>
      </c>
      <c r="C110" s="242" t="s">
        <v>884</v>
      </c>
      <c r="D110" s="243"/>
    </row>
    <row r="111" spans="1:4" x14ac:dyDescent="0.25">
      <c r="A111" s="115"/>
      <c r="B111" s="184"/>
      <c r="C111" s="184" t="s">
        <v>885</v>
      </c>
      <c r="D111" s="186"/>
    </row>
    <row r="112" spans="1:4" x14ac:dyDescent="0.25">
      <c r="A112" s="115"/>
      <c r="B112" s="241" t="s">
        <v>886</v>
      </c>
      <c r="C112" s="242" t="s">
        <v>887</v>
      </c>
      <c r="D112" s="243"/>
    </row>
    <row r="113" spans="1:4" x14ac:dyDescent="0.25">
      <c r="A113" s="115"/>
      <c r="B113" s="184"/>
      <c r="C113" s="184" t="s">
        <v>888</v>
      </c>
      <c r="D113" s="186"/>
    </row>
    <row r="114" spans="1:4" x14ac:dyDescent="0.25">
      <c r="A114" s="115"/>
      <c r="B114" s="184"/>
      <c r="C114" s="184" t="s">
        <v>889</v>
      </c>
      <c r="D114" s="186"/>
    </row>
    <row r="115" spans="1:4" x14ac:dyDescent="0.25">
      <c r="A115" s="115"/>
      <c r="B115" s="189"/>
      <c r="C115" s="190" t="s">
        <v>890</v>
      </c>
      <c r="D115" s="186"/>
    </row>
    <row r="116" spans="1:4" x14ac:dyDescent="0.25">
      <c r="A116" s="115"/>
      <c r="B116" s="192" t="s">
        <v>891</v>
      </c>
      <c r="C116" s="193" t="s">
        <v>892</v>
      </c>
      <c r="D116" s="194"/>
    </row>
    <row r="117" spans="1:4" x14ac:dyDescent="0.25">
      <c r="A117" s="115"/>
      <c r="B117" s="192"/>
      <c r="C117" s="193" t="s">
        <v>893</v>
      </c>
      <c r="D117" s="195"/>
    </row>
    <row r="118" spans="1:4" x14ac:dyDescent="0.25">
      <c r="A118" s="115"/>
      <c r="B118" s="196"/>
      <c r="C118" s="197" t="s">
        <v>894</v>
      </c>
      <c r="D118" s="198"/>
    </row>
    <row r="119" spans="1:4" x14ac:dyDescent="0.25">
      <c r="A119" s="115"/>
      <c r="B119" s="192" t="s">
        <v>30</v>
      </c>
      <c r="C119" s="193" t="s">
        <v>895</v>
      </c>
      <c r="D119" s="195"/>
    </row>
    <row r="120" spans="1:4" x14ac:dyDescent="0.25">
      <c r="A120" s="115"/>
      <c r="B120" s="192"/>
      <c r="C120" s="193" t="s">
        <v>896</v>
      </c>
      <c r="D120" s="195"/>
    </row>
    <row r="121" spans="1:4" x14ac:dyDescent="0.25">
      <c r="A121" s="115"/>
      <c r="B121" s="196"/>
      <c r="C121" s="197" t="s">
        <v>897</v>
      </c>
      <c r="D121" s="198"/>
    </row>
    <row r="122" spans="1:4" x14ac:dyDescent="0.25">
      <c r="A122" s="115"/>
      <c r="B122" s="192" t="s">
        <v>36</v>
      </c>
      <c r="C122" s="193" t="s">
        <v>898</v>
      </c>
      <c r="D122" s="195"/>
    </row>
    <row r="123" spans="1:4" x14ac:dyDescent="0.25">
      <c r="A123" s="115"/>
      <c r="B123" s="192"/>
      <c r="C123" s="193" t="s">
        <v>899</v>
      </c>
      <c r="D123" s="195"/>
    </row>
    <row r="124" spans="1:4" x14ac:dyDescent="0.25">
      <c r="A124" s="115"/>
      <c r="B124" s="196"/>
      <c r="C124" s="197" t="s">
        <v>900</v>
      </c>
      <c r="D124" s="198"/>
    </row>
    <row r="125" spans="1:4" x14ac:dyDescent="0.25">
      <c r="A125" s="115"/>
      <c r="B125" s="192" t="s">
        <v>901</v>
      </c>
      <c r="C125" s="193" t="s">
        <v>902</v>
      </c>
      <c r="D125" s="195"/>
    </row>
    <row r="126" spans="1:4" x14ac:dyDescent="0.25">
      <c r="A126" s="115"/>
      <c r="B126" s="192"/>
      <c r="C126" s="193" t="s">
        <v>903</v>
      </c>
      <c r="D126" s="195"/>
    </row>
    <row r="127" spans="1:4" x14ac:dyDescent="0.25">
      <c r="A127" s="115"/>
      <c r="B127" s="192"/>
      <c r="C127" s="193" t="s">
        <v>904</v>
      </c>
      <c r="D127" s="195"/>
    </row>
    <row r="128" spans="1:4" x14ac:dyDescent="0.25">
      <c r="A128" s="115"/>
      <c r="B128" s="196"/>
      <c r="C128" s="197" t="s">
        <v>905</v>
      </c>
      <c r="D128" s="198"/>
    </row>
    <row r="129" spans="1:4" x14ac:dyDescent="0.25">
      <c r="A129" s="115"/>
      <c r="B129" s="192" t="s">
        <v>906</v>
      </c>
      <c r="C129" s="193" t="s">
        <v>907</v>
      </c>
      <c r="D129" s="195"/>
    </row>
    <row r="130" spans="1:4" x14ac:dyDescent="0.25">
      <c r="A130" s="115"/>
      <c r="B130" s="196"/>
      <c r="C130" s="197" t="s">
        <v>908</v>
      </c>
      <c r="D130" s="198"/>
    </row>
    <row r="131" spans="1:4" x14ac:dyDescent="0.25">
      <c r="A131" s="115"/>
      <c r="B131" s="246" t="s">
        <v>909</v>
      </c>
      <c r="C131" s="247" t="s">
        <v>910</v>
      </c>
      <c r="D131" s="248"/>
    </row>
    <row r="132" spans="1:4" x14ac:dyDescent="0.25">
      <c r="A132" s="115"/>
      <c r="B132" s="249" t="s">
        <v>911</v>
      </c>
      <c r="C132" s="250" t="s">
        <v>911</v>
      </c>
      <c r="D132" s="251"/>
    </row>
    <row r="133" spans="1:4" x14ac:dyDescent="0.25">
      <c r="A133" s="115"/>
      <c r="B133" s="202" t="s">
        <v>912</v>
      </c>
      <c r="C133" s="202" t="s">
        <v>913</v>
      </c>
      <c r="D133" s="203"/>
    </row>
    <row r="134" spans="1:4" x14ac:dyDescent="0.25">
      <c r="A134" s="115"/>
      <c r="B134" s="202"/>
      <c r="C134" s="202" t="s">
        <v>914</v>
      </c>
      <c r="D134" s="204"/>
    </row>
    <row r="135" spans="1:4" x14ac:dyDescent="0.25">
      <c r="A135" s="115"/>
      <c r="B135" s="202"/>
      <c r="C135" s="202" t="s">
        <v>915</v>
      </c>
      <c r="D135" s="204"/>
    </row>
    <row r="136" spans="1:4" x14ac:dyDescent="0.25">
      <c r="A136" s="115"/>
      <c r="B136" s="202"/>
      <c r="C136" s="202" t="s">
        <v>916</v>
      </c>
      <c r="D136" s="204"/>
    </row>
    <row r="137" spans="1:4" x14ac:dyDescent="0.25">
      <c r="A137" s="115"/>
      <c r="B137" s="202"/>
      <c r="C137" s="202" t="s">
        <v>917</v>
      </c>
      <c r="D137" s="204"/>
    </row>
    <row r="138" spans="1:4" x14ac:dyDescent="0.25">
      <c r="A138" s="115"/>
      <c r="B138" s="252"/>
      <c r="C138" s="253" t="s">
        <v>918</v>
      </c>
      <c r="D138" s="254"/>
    </row>
    <row r="139" spans="1:4" x14ac:dyDescent="0.25">
      <c r="A139" s="115"/>
      <c r="B139" s="202" t="s">
        <v>919</v>
      </c>
      <c r="C139" s="202" t="s">
        <v>920</v>
      </c>
      <c r="D139" s="204"/>
    </row>
    <row r="140" spans="1:4" x14ac:dyDescent="0.25">
      <c r="A140" s="115"/>
      <c r="B140" s="202"/>
      <c r="C140" s="202" t="s">
        <v>921</v>
      </c>
      <c r="D140" s="204"/>
    </row>
    <row r="141" spans="1:4" x14ac:dyDescent="0.25">
      <c r="A141" s="115"/>
      <c r="B141" s="202"/>
      <c r="C141" s="202" t="s">
        <v>922</v>
      </c>
      <c r="D141" s="204"/>
    </row>
    <row r="142" spans="1:4" x14ac:dyDescent="0.25">
      <c r="A142" s="115"/>
      <c r="B142" s="202"/>
      <c r="C142" s="202" t="s">
        <v>923</v>
      </c>
      <c r="D142" s="204"/>
    </row>
    <row r="143" spans="1:4" ht="15.75" thickBot="1" x14ac:dyDescent="0.3">
      <c r="A143" s="115"/>
      <c r="B143" s="205"/>
      <c r="C143" s="206" t="s">
        <v>924</v>
      </c>
      <c r="D143" s="207"/>
    </row>
    <row r="144" spans="1:4" ht="15.75" thickTop="1" x14ac:dyDescent="0.25"/>
  </sheetData>
  <pageMargins left="0.62992125984251968" right="0.62992125984251968" top="0.55118110236220474" bottom="0.55118110236220474" header="0.31496062992125984" footer="0.31496062992125984"/>
  <pageSetup paperSize="9" scale="51" fitToHeight="0" orientation="landscape" r:id="rId1"/>
  <headerFooter>
    <oddHeader>&amp;C&amp;A</oddHeader>
    <oddFooter>&amp;C&amp;F,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00F25-4D79-4F69-8302-DDB2DDE1AF86}">
  <dimension ref="A1:D120"/>
  <sheetViews>
    <sheetView zoomScaleNormal="100" workbookViewId="0">
      <selection activeCell="D19" sqref="D19"/>
    </sheetView>
  </sheetViews>
  <sheetFormatPr defaultRowHeight="15" x14ac:dyDescent="0.25"/>
  <cols>
    <col min="1" max="1" width="2.85546875" customWidth="1"/>
    <col min="2" max="3" width="82.28515625" customWidth="1"/>
    <col min="4" max="4" width="91.42578125" style="1" customWidth="1"/>
  </cols>
  <sheetData>
    <row r="1" spans="1:4" ht="15.75" thickBot="1" x14ac:dyDescent="0.3"/>
    <row r="2" spans="1:4" ht="16.5" thickTop="1" thickBot="1" x14ac:dyDescent="0.3">
      <c r="B2" s="255" t="s">
        <v>583</v>
      </c>
      <c r="C2" s="256" t="s">
        <v>1</v>
      </c>
      <c r="D2" s="257" t="s">
        <v>584</v>
      </c>
    </row>
    <row r="3" spans="1:4" ht="15.75" thickTop="1" x14ac:dyDescent="0.25">
      <c r="B3" s="258" t="s">
        <v>925</v>
      </c>
      <c r="C3" s="259"/>
      <c r="D3" s="260"/>
    </row>
    <row r="4" spans="1:4" x14ac:dyDescent="0.25">
      <c r="B4" s="261" t="s">
        <v>926</v>
      </c>
      <c r="C4" s="262"/>
      <c r="D4" s="263"/>
    </row>
    <row r="5" spans="1:4" x14ac:dyDescent="0.25">
      <c r="A5" s="20"/>
      <c r="B5" s="262" t="s">
        <v>267</v>
      </c>
      <c r="C5" s="262"/>
      <c r="D5" s="263"/>
    </row>
    <row r="6" spans="1:4" x14ac:dyDescent="0.25">
      <c r="B6" s="261" t="s">
        <v>927</v>
      </c>
      <c r="C6" s="262"/>
      <c r="D6" s="263"/>
    </row>
    <row r="7" spans="1:4" x14ac:dyDescent="0.25">
      <c r="B7" s="264" t="s">
        <v>928</v>
      </c>
      <c r="C7" s="265"/>
      <c r="D7" s="266"/>
    </row>
    <row r="8" spans="1:4" x14ac:dyDescent="0.25">
      <c r="B8" s="267" t="s">
        <v>929</v>
      </c>
      <c r="C8" s="268" t="s">
        <v>930</v>
      </c>
      <c r="D8" s="269"/>
    </row>
    <row r="9" spans="1:4" x14ac:dyDescent="0.25">
      <c r="B9" s="270"/>
      <c r="C9" s="271" t="s">
        <v>931</v>
      </c>
      <c r="D9" s="272"/>
    </row>
    <row r="10" spans="1:4" x14ac:dyDescent="0.25">
      <c r="B10" s="273" t="s">
        <v>929</v>
      </c>
      <c r="C10" s="274"/>
      <c r="D10" s="275"/>
    </row>
    <row r="11" spans="1:4" x14ac:dyDescent="0.25">
      <c r="B11" s="276" t="s">
        <v>932</v>
      </c>
      <c r="C11" s="277"/>
      <c r="D11" s="278"/>
    </row>
    <row r="12" spans="1:4" x14ac:dyDescent="0.25">
      <c r="B12" s="279" t="s">
        <v>933</v>
      </c>
      <c r="C12" s="280"/>
      <c r="D12" s="281"/>
    </row>
    <row r="13" spans="1:4" x14ac:dyDescent="0.25">
      <c r="A13" s="20"/>
      <c r="B13" s="282" t="s">
        <v>934</v>
      </c>
      <c r="C13" s="283" t="s">
        <v>935</v>
      </c>
      <c r="D13" s="284"/>
    </row>
    <row r="14" spans="1:4" x14ac:dyDescent="0.25">
      <c r="A14" s="20"/>
      <c r="B14" s="285" t="s">
        <v>936</v>
      </c>
      <c r="C14" s="286" t="s">
        <v>937</v>
      </c>
      <c r="D14" s="287"/>
    </row>
    <row r="15" spans="1:4" x14ac:dyDescent="0.25">
      <c r="A15" s="20"/>
      <c r="B15" s="285" t="s">
        <v>938</v>
      </c>
      <c r="C15" s="286" t="s">
        <v>939</v>
      </c>
      <c r="D15" s="287"/>
    </row>
    <row r="16" spans="1:4" x14ac:dyDescent="0.25">
      <c r="A16" s="20"/>
      <c r="B16" s="288" t="s">
        <v>940</v>
      </c>
      <c r="C16" s="289" t="s">
        <v>941</v>
      </c>
      <c r="D16" s="290"/>
    </row>
    <row r="17" spans="1:4" x14ac:dyDescent="0.25">
      <c r="A17" s="20"/>
      <c r="B17" s="291" t="s">
        <v>942</v>
      </c>
      <c r="C17" s="291" t="s">
        <v>943</v>
      </c>
      <c r="D17" s="292"/>
    </row>
    <row r="18" spans="1:4" x14ac:dyDescent="0.25">
      <c r="A18" s="20"/>
      <c r="B18" s="291"/>
      <c r="C18" s="291" t="s">
        <v>944</v>
      </c>
      <c r="D18" s="292"/>
    </row>
    <row r="19" spans="1:4" x14ac:dyDescent="0.25">
      <c r="A19" s="20"/>
      <c r="B19" s="291"/>
      <c r="C19" s="291" t="s">
        <v>945</v>
      </c>
      <c r="D19" s="292"/>
    </row>
    <row r="20" spans="1:4" x14ac:dyDescent="0.25">
      <c r="A20" s="20"/>
      <c r="B20" s="293"/>
      <c r="C20" s="294" t="s">
        <v>946</v>
      </c>
      <c r="D20" s="295"/>
    </row>
    <row r="21" spans="1:4" x14ac:dyDescent="0.25">
      <c r="A21" s="20"/>
      <c r="B21" s="296" t="s">
        <v>947</v>
      </c>
      <c r="C21" s="297" t="s">
        <v>948</v>
      </c>
      <c r="D21" s="298"/>
    </row>
    <row r="22" spans="1:4" x14ac:dyDescent="0.25">
      <c r="A22" s="20"/>
      <c r="B22" s="299" t="s">
        <v>949</v>
      </c>
      <c r="C22" s="300" t="s">
        <v>950</v>
      </c>
      <c r="D22" s="301"/>
    </row>
    <row r="23" spans="1:4" x14ac:dyDescent="0.25">
      <c r="A23" s="20"/>
      <c r="B23" s="302" t="s">
        <v>335</v>
      </c>
      <c r="C23" s="302" t="s">
        <v>951</v>
      </c>
      <c r="D23" s="180"/>
    </row>
    <row r="24" spans="1:4" x14ac:dyDescent="0.25">
      <c r="A24" s="20"/>
      <c r="B24" s="303"/>
      <c r="C24" s="304" t="s">
        <v>952</v>
      </c>
      <c r="D24" s="305"/>
    </row>
    <row r="25" spans="1:4" x14ac:dyDescent="0.25">
      <c r="A25" s="20"/>
      <c r="B25" s="302" t="s">
        <v>953</v>
      </c>
      <c r="C25" s="302" t="s">
        <v>954</v>
      </c>
      <c r="D25" s="180"/>
    </row>
    <row r="26" spans="1:4" x14ac:dyDescent="0.25">
      <c r="A26" s="20"/>
      <c r="B26" s="302"/>
      <c r="C26" s="302" t="s">
        <v>955</v>
      </c>
      <c r="D26" s="180"/>
    </row>
    <row r="27" spans="1:4" x14ac:dyDescent="0.25">
      <c r="A27" s="20"/>
      <c r="B27" s="302"/>
      <c r="C27" s="302" t="s">
        <v>956</v>
      </c>
      <c r="D27" s="180"/>
    </row>
    <row r="28" spans="1:4" x14ac:dyDescent="0.25">
      <c r="A28" s="20"/>
      <c r="B28" s="302"/>
      <c r="C28" s="302" t="s">
        <v>957</v>
      </c>
      <c r="D28" s="180"/>
    </row>
    <row r="29" spans="1:4" x14ac:dyDescent="0.25">
      <c r="A29" s="20"/>
      <c r="B29" s="302"/>
      <c r="C29" s="302" t="s">
        <v>958</v>
      </c>
      <c r="D29" s="180"/>
    </row>
    <row r="30" spans="1:4" x14ac:dyDescent="0.25">
      <c r="A30" s="20"/>
      <c r="B30" s="302"/>
      <c r="C30" s="302" t="s">
        <v>959</v>
      </c>
      <c r="D30" s="180"/>
    </row>
    <row r="31" spans="1:4" x14ac:dyDescent="0.25">
      <c r="A31" s="20"/>
      <c r="B31" s="302"/>
      <c r="C31" s="302" t="s">
        <v>960</v>
      </c>
      <c r="D31" s="180"/>
    </row>
    <row r="32" spans="1:4" x14ac:dyDescent="0.25">
      <c r="A32" s="20"/>
      <c r="B32" s="302"/>
      <c r="C32" s="302" t="s">
        <v>961</v>
      </c>
      <c r="D32" s="180"/>
    </row>
    <row r="33" spans="1:4" x14ac:dyDescent="0.25">
      <c r="A33" s="20"/>
      <c r="B33" s="303"/>
      <c r="C33" s="304" t="s">
        <v>962</v>
      </c>
      <c r="D33" s="305"/>
    </row>
    <row r="34" spans="1:4" x14ac:dyDescent="0.25">
      <c r="A34" s="20"/>
      <c r="B34" s="302" t="s">
        <v>963</v>
      </c>
      <c r="C34" s="302" t="s">
        <v>964</v>
      </c>
      <c r="D34" s="180"/>
    </row>
    <row r="35" spans="1:4" x14ac:dyDescent="0.25">
      <c r="A35" s="20"/>
      <c r="B35" s="302"/>
      <c r="C35" s="302" t="s">
        <v>965</v>
      </c>
      <c r="D35" s="180"/>
    </row>
    <row r="36" spans="1:4" x14ac:dyDescent="0.25">
      <c r="A36" s="20"/>
      <c r="B36" s="302"/>
      <c r="C36" s="302" t="s">
        <v>966</v>
      </c>
      <c r="D36" s="180"/>
    </row>
    <row r="37" spans="1:4" x14ac:dyDescent="0.25">
      <c r="A37" s="20"/>
      <c r="B37" s="306"/>
      <c r="C37" s="307" t="s">
        <v>967</v>
      </c>
      <c r="D37" s="308"/>
    </row>
    <row r="38" spans="1:4" x14ac:dyDescent="0.25">
      <c r="A38" s="20"/>
      <c r="B38" s="309" t="s">
        <v>968</v>
      </c>
      <c r="C38" s="309" t="s">
        <v>969</v>
      </c>
      <c r="D38" s="310"/>
    </row>
    <row r="39" spans="1:4" x14ac:dyDescent="0.25">
      <c r="A39" s="20"/>
      <c r="B39" s="309"/>
      <c r="C39" s="309" t="s">
        <v>970</v>
      </c>
      <c r="D39" s="310"/>
    </row>
    <row r="40" spans="1:4" x14ac:dyDescent="0.25">
      <c r="A40" s="20"/>
      <c r="B40" s="309"/>
      <c r="C40" s="309" t="s">
        <v>971</v>
      </c>
      <c r="D40" s="310"/>
    </row>
    <row r="41" spans="1:4" x14ac:dyDescent="0.25">
      <c r="A41" s="20"/>
      <c r="B41" s="309"/>
      <c r="C41" s="309" t="s">
        <v>972</v>
      </c>
      <c r="D41" s="310"/>
    </row>
    <row r="42" spans="1:4" x14ac:dyDescent="0.25">
      <c r="A42" s="20"/>
      <c r="B42" s="309"/>
      <c r="C42" s="309" t="s">
        <v>973</v>
      </c>
      <c r="D42" s="310"/>
    </row>
    <row r="43" spans="1:4" x14ac:dyDescent="0.25">
      <c r="A43" s="20"/>
      <c r="B43" s="311" t="s">
        <v>974</v>
      </c>
      <c r="C43" s="312" t="s">
        <v>975</v>
      </c>
      <c r="D43" s="313"/>
    </row>
    <row r="44" spans="1:4" x14ac:dyDescent="0.25">
      <c r="A44" s="20"/>
      <c r="B44" s="314"/>
      <c r="C44" s="309" t="s">
        <v>976</v>
      </c>
      <c r="D44" s="310"/>
    </row>
    <row r="45" spans="1:4" x14ac:dyDescent="0.25">
      <c r="A45" s="20"/>
      <c r="B45" s="314"/>
      <c r="C45" s="309" t="s">
        <v>977</v>
      </c>
      <c r="D45" s="310"/>
    </row>
    <row r="46" spans="1:4" x14ac:dyDescent="0.25">
      <c r="A46" s="20"/>
      <c r="B46" s="314"/>
      <c r="C46" s="309" t="s">
        <v>978</v>
      </c>
      <c r="D46" s="310"/>
    </row>
    <row r="47" spans="1:4" x14ac:dyDescent="0.25">
      <c r="A47" s="20"/>
      <c r="B47" s="314"/>
      <c r="C47" s="309" t="s">
        <v>979</v>
      </c>
      <c r="D47" s="310"/>
    </row>
    <row r="48" spans="1:4" x14ac:dyDescent="0.25">
      <c r="A48" s="20"/>
      <c r="B48" s="314"/>
      <c r="C48" s="309" t="s">
        <v>980</v>
      </c>
      <c r="D48" s="310"/>
    </row>
    <row r="49" spans="1:4" x14ac:dyDescent="0.25">
      <c r="A49" s="20"/>
      <c r="B49" s="315"/>
      <c r="C49" s="315" t="s">
        <v>981</v>
      </c>
      <c r="D49" s="316"/>
    </row>
    <row r="50" spans="1:4" x14ac:dyDescent="0.25">
      <c r="A50" s="20"/>
      <c r="B50" s="311" t="s">
        <v>982</v>
      </c>
      <c r="C50" s="312" t="s">
        <v>983</v>
      </c>
      <c r="D50" s="313"/>
    </row>
    <row r="51" spans="1:4" x14ac:dyDescent="0.25">
      <c r="A51" s="20"/>
      <c r="B51" s="309"/>
      <c r="C51" s="309" t="s">
        <v>984</v>
      </c>
      <c r="D51" s="310"/>
    </row>
    <row r="52" spans="1:4" x14ac:dyDescent="0.25">
      <c r="A52" s="20"/>
      <c r="B52" s="309"/>
      <c r="C52" s="309" t="s">
        <v>985</v>
      </c>
      <c r="D52" s="310"/>
    </row>
    <row r="53" spans="1:4" x14ac:dyDescent="0.25">
      <c r="A53" s="20"/>
      <c r="B53" s="309"/>
      <c r="C53" s="309" t="s">
        <v>986</v>
      </c>
      <c r="D53" s="310"/>
    </row>
    <row r="54" spans="1:4" x14ac:dyDescent="0.25">
      <c r="A54" s="20"/>
      <c r="B54" s="317"/>
      <c r="C54" s="309" t="s">
        <v>987</v>
      </c>
      <c r="D54" s="316"/>
    </row>
    <row r="55" spans="1:4" x14ac:dyDescent="0.25">
      <c r="A55" s="20"/>
      <c r="B55" s="309" t="s">
        <v>988</v>
      </c>
      <c r="C55" s="312" t="s">
        <v>989</v>
      </c>
      <c r="D55" s="310"/>
    </row>
    <row r="56" spans="1:4" x14ac:dyDescent="0.25">
      <c r="A56" s="20"/>
      <c r="B56" s="309"/>
      <c r="C56" s="309" t="s">
        <v>990</v>
      </c>
      <c r="D56" s="310"/>
    </row>
    <row r="57" spans="1:4" x14ac:dyDescent="0.25">
      <c r="A57" s="20"/>
      <c r="B57" s="309"/>
      <c r="C57" s="309" t="s">
        <v>991</v>
      </c>
      <c r="D57" s="310"/>
    </row>
    <row r="58" spans="1:4" x14ac:dyDescent="0.25">
      <c r="A58" s="20"/>
      <c r="B58" s="309"/>
      <c r="C58" s="309" t="s">
        <v>992</v>
      </c>
      <c r="D58" s="310"/>
    </row>
    <row r="59" spans="1:4" x14ac:dyDescent="0.25">
      <c r="A59" s="20"/>
      <c r="B59" s="309"/>
      <c r="C59" s="309" t="s">
        <v>993</v>
      </c>
      <c r="D59" s="310"/>
    </row>
    <row r="60" spans="1:4" x14ac:dyDescent="0.25">
      <c r="A60" s="20"/>
      <c r="B60" s="309"/>
      <c r="C60" s="309" t="s">
        <v>991</v>
      </c>
      <c r="D60" s="310"/>
    </row>
    <row r="61" spans="1:4" x14ac:dyDescent="0.25">
      <c r="A61" s="20"/>
      <c r="B61" s="309"/>
      <c r="C61" s="309" t="s">
        <v>994</v>
      </c>
      <c r="D61" s="310"/>
    </row>
    <row r="62" spans="1:4" x14ac:dyDescent="0.25">
      <c r="A62" s="20"/>
      <c r="B62" s="309"/>
      <c r="C62" s="309" t="s">
        <v>994</v>
      </c>
      <c r="D62" s="310"/>
    </row>
    <row r="63" spans="1:4" x14ac:dyDescent="0.25">
      <c r="A63" s="20"/>
      <c r="B63" s="309"/>
      <c r="C63" s="309" t="s">
        <v>995</v>
      </c>
      <c r="D63" s="310"/>
    </row>
    <row r="64" spans="1:4" x14ac:dyDescent="0.25">
      <c r="A64" s="20"/>
      <c r="B64" s="309"/>
      <c r="C64" s="309" t="s">
        <v>996</v>
      </c>
      <c r="D64" s="310"/>
    </row>
    <row r="65" spans="1:4" x14ac:dyDescent="0.25">
      <c r="A65" s="20"/>
      <c r="B65" s="309"/>
      <c r="C65" s="309" t="s">
        <v>997</v>
      </c>
      <c r="D65" s="310"/>
    </row>
    <row r="66" spans="1:4" x14ac:dyDescent="0.25">
      <c r="A66" s="20"/>
      <c r="B66" s="309"/>
      <c r="C66" s="309" t="s">
        <v>998</v>
      </c>
      <c r="D66" s="310"/>
    </row>
    <row r="67" spans="1:4" x14ac:dyDescent="0.25">
      <c r="A67" s="20"/>
      <c r="B67" s="309"/>
      <c r="C67" s="309" t="s">
        <v>999</v>
      </c>
      <c r="D67" s="310"/>
    </row>
    <row r="68" spans="1:4" x14ac:dyDescent="0.25">
      <c r="A68" s="20"/>
      <c r="B68" s="309"/>
      <c r="C68" s="315" t="s">
        <v>1000</v>
      </c>
      <c r="D68" s="310"/>
    </row>
    <row r="69" spans="1:4" x14ac:dyDescent="0.25">
      <c r="A69" s="20"/>
      <c r="B69" s="311" t="s">
        <v>1001</v>
      </c>
      <c r="C69" s="309" t="s">
        <v>1002</v>
      </c>
      <c r="D69" s="313"/>
    </row>
    <row r="70" spans="1:4" x14ac:dyDescent="0.25">
      <c r="A70" s="20"/>
      <c r="B70" s="309"/>
      <c r="C70" s="309" t="s">
        <v>1003</v>
      </c>
      <c r="D70" s="310"/>
    </row>
    <row r="71" spans="1:4" x14ac:dyDescent="0.25">
      <c r="A71" s="20"/>
      <c r="B71" s="309"/>
      <c r="C71" s="309" t="s">
        <v>1004</v>
      </c>
      <c r="D71" s="310"/>
    </row>
    <row r="72" spans="1:4" x14ac:dyDescent="0.25">
      <c r="A72" s="20"/>
      <c r="B72" s="309"/>
      <c r="C72" s="309" t="s">
        <v>1005</v>
      </c>
      <c r="D72" s="310"/>
    </row>
    <row r="73" spans="1:4" x14ac:dyDescent="0.25">
      <c r="A73" s="20"/>
      <c r="B73" s="309"/>
      <c r="C73" s="309" t="s">
        <v>1006</v>
      </c>
      <c r="D73" s="310"/>
    </row>
    <row r="74" spans="1:4" x14ac:dyDescent="0.25">
      <c r="A74" s="20"/>
      <c r="B74" s="309"/>
      <c r="C74" s="309" t="s">
        <v>1007</v>
      </c>
      <c r="D74" s="310"/>
    </row>
    <row r="75" spans="1:4" x14ac:dyDescent="0.25">
      <c r="A75" s="20"/>
      <c r="B75" s="317"/>
      <c r="C75" s="309" t="s">
        <v>1008</v>
      </c>
      <c r="D75" s="316"/>
    </row>
    <row r="76" spans="1:4" x14ac:dyDescent="0.25">
      <c r="A76" s="20"/>
      <c r="B76" s="309" t="s">
        <v>1009</v>
      </c>
      <c r="C76" s="312" t="s">
        <v>1010</v>
      </c>
      <c r="D76" s="310"/>
    </row>
    <row r="77" spans="1:4" x14ac:dyDescent="0.25">
      <c r="A77" s="20"/>
      <c r="B77" s="309"/>
      <c r="C77" s="309" t="s">
        <v>1011</v>
      </c>
      <c r="D77" s="310"/>
    </row>
    <row r="78" spans="1:4" x14ac:dyDescent="0.25">
      <c r="A78" s="20"/>
      <c r="B78" s="309"/>
      <c r="C78" s="309" t="s">
        <v>1012</v>
      </c>
      <c r="D78" s="310"/>
    </row>
    <row r="79" spans="1:4" x14ac:dyDescent="0.25">
      <c r="A79" s="20"/>
      <c r="B79" s="309"/>
      <c r="C79" s="309" t="s">
        <v>1013</v>
      </c>
      <c r="D79" s="310"/>
    </row>
    <row r="80" spans="1:4" x14ac:dyDescent="0.25">
      <c r="A80" s="20"/>
      <c r="B80" s="309"/>
      <c r="C80" s="315" t="s">
        <v>1014</v>
      </c>
      <c r="D80" s="310"/>
    </row>
    <row r="81" spans="1:4" x14ac:dyDescent="0.25">
      <c r="A81" s="20"/>
      <c r="B81" s="318" t="s">
        <v>1015</v>
      </c>
      <c r="C81" s="318" t="s">
        <v>1016</v>
      </c>
      <c r="D81" s="319"/>
    </row>
    <row r="82" spans="1:4" x14ac:dyDescent="0.25">
      <c r="A82" s="20"/>
      <c r="B82" s="311" t="s">
        <v>1017</v>
      </c>
      <c r="C82" s="312" t="s">
        <v>1018</v>
      </c>
      <c r="D82" s="313"/>
    </row>
    <row r="83" spans="1:4" x14ac:dyDescent="0.25">
      <c r="A83" s="20"/>
      <c r="B83" s="314"/>
      <c r="C83" s="309" t="s">
        <v>1019</v>
      </c>
      <c r="D83" s="310"/>
    </row>
    <row r="84" spans="1:4" x14ac:dyDescent="0.25">
      <c r="A84" s="20"/>
      <c r="B84" s="309"/>
      <c r="C84" s="309" t="s">
        <v>1020</v>
      </c>
      <c r="D84" s="310"/>
    </row>
    <row r="85" spans="1:4" x14ac:dyDescent="0.25">
      <c r="A85" s="20"/>
      <c r="B85" s="311" t="s">
        <v>1021</v>
      </c>
      <c r="C85" s="312" t="s">
        <v>1022</v>
      </c>
      <c r="D85" s="313"/>
    </row>
    <row r="86" spans="1:4" x14ac:dyDescent="0.25">
      <c r="A86" s="20"/>
      <c r="B86" s="315"/>
      <c r="C86" s="315" t="s">
        <v>1023</v>
      </c>
      <c r="D86" s="316"/>
    </row>
    <row r="87" spans="1:4" x14ac:dyDescent="0.25">
      <c r="A87" s="20"/>
      <c r="B87" s="311" t="s">
        <v>1024</v>
      </c>
      <c r="C87" s="312" t="s">
        <v>1025</v>
      </c>
      <c r="D87" s="313"/>
    </row>
    <row r="88" spans="1:4" x14ac:dyDescent="0.25">
      <c r="A88" s="20"/>
      <c r="B88" s="314"/>
      <c r="C88" s="309" t="s">
        <v>1026</v>
      </c>
      <c r="D88" s="310"/>
    </row>
    <row r="89" spans="1:4" x14ac:dyDescent="0.25">
      <c r="A89" s="20"/>
      <c r="B89" s="314"/>
      <c r="C89" s="309" t="s">
        <v>1027</v>
      </c>
      <c r="D89" s="310"/>
    </row>
    <row r="90" spans="1:4" x14ac:dyDescent="0.25">
      <c r="A90" s="20"/>
      <c r="B90" s="314"/>
      <c r="C90" s="309" t="s">
        <v>1028</v>
      </c>
      <c r="D90" s="310"/>
    </row>
    <row r="91" spans="1:4" x14ac:dyDescent="0.25">
      <c r="A91" s="20"/>
      <c r="B91" s="315"/>
      <c r="C91" s="315" t="s">
        <v>1029</v>
      </c>
      <c r="D91" s="316"/>
    </row>
    <row r="92" spans="1:4" x14ac:dyDescent="0.25">
      <c r="A92" s="20"/>
      <c r="B92" s="311" t="s">
        <v>1030</v>
      </c>
      <c r="C92" s="312" t="s">
        <v>1031</v>
      </c>
      <c r="D92" s="313"/>
    </row>
    <row r="93" spans="1:4" x14ac:dyDescent="0.25">
      <c r="A93" s="20"/>
      <c r="B93" s="309"/>
      <c r="C93" s="309" t="s">
        <v>1032</v>
      </c>
      <c r="D93" s="310"/>
    </row>
    <row r="94" spans="1:4" x14ac:dyDescent="0.25">
      <c r="A94" s="20"/>
      <c r="B94" s="309"/>
      <c r="C94" s="309" t="s">
        <v>1033</v>
      </c>
      <c r="D94" s="310"/>
    </row>
    <row r="95" spans="1:4" x14ac:dyDescent="0.25">
      <c r="A95" s="20"/>
      <c r="B95" s="309"/>
      <c r="C95" s="309" t="s">
        <v>1034</v>
      </c>
      <c r="D95" s="310"/>
    </row>
    <row r="96" spans="1:4" x14ac:dyDescent="0.25">
      <c r="A96" s="20"/>
      <c r="B96" s="309"/>
      <c r="C96" s="315" t="s">
        <v>1035</v>
      </c>
      <c r="D96" s="310"/>
    </row>
    <row r="97" spans="1:4" x14ac:dyDescent="0.25">
      <c r="A97" s="20"/>
      <c r="B97" s="311" t="s">
        <v>1036</v>
      </c>
      <c r="C97" s="312" t="s">
        <v>1037</v>
      </c>
      <c r="D97" s="313"/>
    </row>
    <row r="98" spans="1:4" x14ac:dyDescent="0.25">
      <c r="A98" s="20"/>
      <c r="B98" s="309"/>
      <c r="C98" s="309" t="s">
        <v>1038</v>
      </c>
      <c r="D98" s="310"/>
    </row>
    <row r="99" spans="1:4" x14ac:dyDescent="0.25">
      <c r="A99" s="20"/>
      <c r="B99" s="309"/>
      <c r="C99" s="309" t="s">
        <v>1039</v>
      </c>
      <c r="D99" s="310"/>
    </row>
    <row r="100" spans="1:4" x14ac:dyDescent="0.25">
      <c r="A100" s="20"/>
      <c r="B100" s="309"/>
      <c r="C100" s="309" t="s">
        <v>1040</v>
      </c>
      <c r="D100" s="310"/>
    </row>
    <row r="101" spans="1:4" x14ac:dyDescent="0.25">
      <c r="A101" s="20"/>
      <c r="B101" s="320"/>
      <c r="C101" s="321" t="s">
        <v>1041</v>
      </c>
      <c r="D101" s="310"/>
    </row>
    <row r="102" spans="1:4" x14ac:dyDescent="0.25">
      <c r="A102" s="20"/>
      <c r="B102" s="322" t="s">
        <v>1042</v>
      </c>
      <c r="C102" s="323" t="s">
        <v>1043</v>
      </c>
      <c r="D102" s="324"/>
    </row>
    <row r="103" spans="1:4" x14ac:dyDescent="0.25">
      <c r="A103" s="20"/>
      <c r="B103" s="322"/>
      <c r="C103" s="325" t="s">
        <v>1044</v>
      </c>
      <c r="D103" s="326"/>
    </row>
    <row r="104" spans="1:4" x14ac:dyDescent="0.25">
      <c r="A104" s="20"/>
      <c r="B104" s="322"/>
      <c r="C104" s="325" t="s">
        <v>1045</v>
      </c>
      <c r="D104" s="326"/>
    </row>
    <row r="105" spans="1:4" x14ac:dyDescent="0.25">
      <c r="A105" s="20"/>
      <c r="B105" s="327"/>
      <c r="C105" s="328" t="s">
        <v>1046</v>
      </c>
      <c r="D105" s="329"/>
    </row>
    <row r="106" spans="1:4" x14ac:dyDescent="0.25">
      <c r="A106" s="20"/>
      <c r="B106" s="322" t="s">
        <v>1047</v>
      </c>
      <c r="C106" s="325" t="s">
        <v>1048</v>
      </c>
      <c r="D106" s="326"/>
    </row>
    <row r="107" spans="1:4" x14ac:dyDescent="0.25">
      <c r="A107" s="20"/>
      <c r="B107" s="322"/>
      <c r="C107" s="325" t="s">
        <v>1049</v>
      </c>
      <c r="D107" s="326"/>
    </row>
    <row r="108" spans="1:4" x14ac:dyDescent="0.25">
      <c r="A108" s="20"/>
      <c r="B108" s="322"/>
      <c r="C108" s="325" t="s">
        <v>1050</v>
      </c>
      <c r="D108" s="326"/>
    </row>
    <row r="109" spans="1:4" x14ac:dyDescent="0.25">
      <c r="A109" s="20"/>
      <c r="B109" s="322"/>
      <c r="C109" s="325" t="s">
        <v>1051</v>
      </c>
      <c r="D109" s="326"/>
    </row>
    <row r="110" spans="1:4" x14ac:dyDescent="0.25">
      <c r="A110" s="20"/>
      <c r="B110" s="322"/>
      <c r="C110" s="325" t="s">
        <v>1052</v>
      </c>
      <c r="D110" s="326"/>
    </row>
    <row r="111" spans="1:4" x14ac:dyDescent="0.25">
      <c r="A111" s="20"/>
      <c r="B111" s="322"/>
      <c r="C111" s="325" t="s">
        <v>1053</v>
      </c>
      <c r="D111" s="326"/>
    </row>
    <row r="112" spans="1:4" x14ac:dyDescent="0.25">
      <c r="A112" s="20"/>
      <c r="B112" s="322"/>
      <c r="C112" s="325" t="s">
        <v>1054</v>
      </c>
      <c r="D112" s="326"/>
    </row>
    <row r="113" spans="1:4" x14ac:dyDescent="0.25">
      <c r="A113" s="20"/>
      <c r="B113" s="327"/>
      <c r="C113" s="328" t="s">
        <v>1055</v>
      </c>
      <c r="D113" s="329"/>
    </row>
    <row r="114" spans="1:4" x14ac:dyDescent="0.25">
      <c r="A114" s="20"/>
      <c r="B114" s="330" t="s">
        <v>1056</v>
      </c>
      <c r="C114" s="331" t="s">
        <v>1057</v>
      </c>
      <c r="D114" s="332"/>
    </row>
    <row r="115" spans="1:4" x14ac:dyDescent="0.25">
      <c r="A115" s="20"/>
      <c r="B115" s="333" t="s">
        <v>927</v>
      </c>
      <c r="C115" s="334" t="s">
        <v>1058</v>
      </c>
      <c r="D115" s="335"/>
    </row>
    <row r="116" spans="1:4" x14ac:dyDescent="0.25">
      <c r="A116" s="20"/>
      <c r="B116" s="336" t="s">
        <v>1059</v>
      </c>
      <c r="C116" s="336" t="s">
        <v>1060</v>
      </c>
      <c r="D116" s="337"/>
    </row>
    <row r="117" spans="1:4" x14ac:dyDescent="0.25">
      <c r="A117" s="20"/>
      <c r="B117" s="336"/>
      <c r="C117" s="336" t="s">
        <v>1061</v>
      </c>
      <c r="D117" s="337"/>
    </row>
    <row r="118" spans="1:4" x14ac:dyDescent="0.25">
      <c r="A118" s="20"/>
      <c r="B118" s="336"/>
      <c r="C118" s="336" t="s">
        <v>1062</v>
      </c>
      <c r="D118" s="337"/>
    </row>
    <row r="119" spans="1:4" ht="15.75" thickBot="1" x14ac:dyDescent="0.3">
      <c r="A119" s="20"/>
      <c r="B119" s="338"/>
      <c r="C119" s="339" t="s">
        <v>1063</v>
      </c>
      <c r="D119" s="340"/>
    </row>
    <row r="120" spans="1:4" ht="15.75" thickTop="1" x14ac:dyDescent="0.25"/>
  </sheetData>
  <pageMargins left="0.62992125984251968" right="0.62992125984251968" top="0.55118110236220474" bottom="0.55118110236220474" header="0.31496062992125984" footer="0.31496062992125984"/>
  <pageSetup paperSize="9" scale="51" fitToHeight="0" orientation="landscape" r:id="rId1"/>
  <headerFooter>
    <oddHeader>&amp;C&amp;A</oddHeader>
    <oddFooter>&amp;C&amp;F,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D0331-F9E5-4DD6-87F1-151E4DD5BB93}">
  <dimension ref="A1:D13"/>
  <sheetViews>
    <sheetView zoomScaleNormal="100" workbookViewId="0">
      <selection activeCell="D19" sqref="D19"/>
    </sheetView>
  </sheetViews>
  <sheetFormatPr defaultRowHeight="15" x14ac:dyDescent="0.25"/>
  <cols>
    <col min="1" max="1" width="2.85546875" customWidth="1"/>
    <col min="2" max="3" width="82.28515625" customWidth="1"/>
    <col min="4" max="4" width="91.42578125" style="1" customWidth="1"/>
  </cols>
  <sheetData>
    <row r="1" spans="1:4" ht="15.75" thickBot="1" x14ac:dyDescent="0.3"/>
    <row r="2" spans="1:4" ht="16.5" thickTop="1" thickBot="1" x14ac:dyDescent="0.3">
      <c r="B2" s="255" t="s">
        <v>583</v>
      </c>
      <c r="C2" s="256" t="s">
        <v>1</v>
      </c>
      <c r="D2" s="257" t="s">
        <v>584</v>
      </c>
    </row>
    <row r="3" spans="1:4" ht="15.75" thickTop="1" x14ac:dyDescent="0.25">
      <c r="B3" s="258" t="s">
        <v>1064</v>
      </c>
      <c r="C3" s="259"/>
      <c r="D3" s="260"/>
    </row>
    <row r="4" spans="1:4" x14ac:dyDescent="0.25">
      <c r="B4" s="261" t="s">
        <v>1065</v>
      </c>
      <c r="C4" s="262"/>
      <c r="D4" s="263"/>
    </row>
    <row r="5" spans="1:4" x14ac:dyDescent="0.25">
      <c r="B5" s="264" t="s">
        <v>1066</v>
      </c>
      <c r="C5" s="265"/>
      <c r="D5" s="266"/>
    </row>
    <row r="6" spans="1:4" x14ac:dyDescent="0.25">
      <c r="B6" s="273" t="s">
        <v>1067</v>
      </c>
      <c r="C6" s="274"/>
      <c r="D6" s="275"/>
    </row>
    <row r="7" spans="1:4" x14ac:dyDescent="0.25">
      <c r="B7" s="341" t="s">
        <v>1068</v>
      </c>
      <c r="C7" s="342"/>
      <c r="D7" s="343"/>
    </row>
    <row r="8" spans="1:4" x14ac:dyDescent="0.25">
      <c r="A8" s="20"/>
      <c r="B8" s="322" t="s">
        <v>1069</v>
      </c>
      <c r="C8" s="325" t="s">
        <v>1070</v>
      </c>
      <c r="D8" s="324"/>
    </row>
    <row r="9" spans="1:4" x14ac:dyDescent="0.25">
      <c r="A9" s="20"/>
      <c r="B9" s="327"/>
      <c r="C9" s="328" t="s">
        <v>1071</v>
      </c>
      <c r="D9" s="329"/>
    </row>
    <row r="10" spans="1:4" x14ac:dyDescent="0.25">
      <c r="A10" s="20"/>
      <c r="B10" s="322" t="s">
        <v>1072</v>
      </c>
      <c r="C10" s="325" t="s">
        <v>1073</v>
      </c>
      <c r="D10" s="326"/>
    </row>
    <row r="11" spans="1:4" x14ac:dyDescent="0.25">
      <c r="A11" s="20"/>
      <c r="B11" s="327"/>
      <c r="C11" s="328" t="s">
        <v>1074</v>
      </c>
      <c r="D11" s="329"/>
    </row>
    <row r="12" spans="1:4" ht="15.75" thickBot="1" x14ac:dyDescent="0.3">
      <c r="A12" s="20"/>
      <c r="B12" s="344" t="s">
        <v>1075</v>
      </c>
      <c r="C12" s="345" t="s">
        <v>1076</v>
      </c>
      <c r="D12" s="346"/>
    </row>
    <row r="13" spans="1:4" ht="15.75" thickTop="1" x14ac:dyDescent="0.25"/>
  </sheetData>
  <pageMargins left="0.62992125984251968" right="0.62992125984251968" top="0.55118110236220474" bottom="0.55118110236220474" header="0.31496062992125984" footer="0.31496062992125984"/>
  <pageSetup paperSize="9" scale="51" fitToHeight="0" orientation="landscape" r:id="rId1"/>
  <headerFooter>
    <oddHeader>&amp;C&amp;A</oddHeader>
    <oddFooter>&amp;C&amp;F,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36E70-96D7-4681-9D5B-32F5F51563D4}">
  <dimension ref="A1:D24"/>
  <sheetViews>
    <sheetView zoomScaleNormal="100" workbookViewId="0">
      <selection activeCell="D19" sqref="D19"/>
    </sheetView>
  </sheetViews>
  <sheetFormatPr defaultRowHeight="15" x14ac:dyDescent="0.25"/>
  <cols>
    <col min="1" max="1" width="2.85546875" customWidth="1"/>
    <col min="2" max="3" width="82.28515625" customWidth="1"/>
    <col min="4" max="4" width="91.42578125" style="1" customWidth="1"/>
  </cols>
  <sheetData>
    <row r="1" spans="2:4" ht="15.75" thickBot="1" x14ac:dyDescent="0.3"/>
    <row r="2" spans="2:4" ht="16.5" thickTop="1" thickBot="1" x14ac:dyDescent="0.3">
      <c r="B2" s="255" t="s">
        <v>583</v>
      </c>
      <c r="C2" s="256" t="s">
        <v>1</v>
      </c>
      <c r="D2" s="257" t="s">
        <v>584</v>
      </c>
    </row>
    <row r="3" spans="2:4" ht="15.75" thickTop="1" x14ac:dyDescent="0.25">
      <c r="B3" s="258" t="s">
        <v>1077</v>
      </c>
      <c r="C3" s="259"/>
      <c r="D3" s="260"/>
    </row>
    <row r="4" spans="2:4" x14ac:dyDescent="0.25">
      <c r="B4" s="261" t="s">
        <v>1078</v>
      </c>
      <c r="C4" s="262"/>
      <c r="D4" s="263"/>
    </row>
    <row r="5" spans="2:4" x14ac:dyDescent="0.25">
      <c r="B5" s="261" t="s">
        <v>1079</v>
      </c>
      <c r="C5" s="262"/>
      <c r="D5" s="263"/>
    </row>
    <row r="6" spans="2:4" x14ac:dyDescent="0.25">
      <c r="B6" s="261" t="s">
        <v>1080</v>
      </c>
      <c r="C6" s="262"/>
      <c r="D6" s="263"/>
    </row>
    <row r="7" spans="2:4" x14ac:dyDescent="0.25">
      <c r="B7" s="261" t="s">
        <v>1081</v>
      </c>
      <c r="C7" s="262"/>
      <c r="D7" s="263"/>
    </row>
    <row r="8" spans="2:4" x14ac:dyDescent="0.25">
      <c r="B8" s="261" t="s">
        <v>1082</v>
      </c>
      <c r="C8" s="262"/>
      <c r="D8" s="263"/>
    </row>
    <row r="9" spans="2:4" x14ac:dyDescent="0.25">
      <c r="B9" s="261" t="s">
        <v>1083</v>
      </c>
      <c r="C9" s="262"/>
      <c r="D9" s="263"/>
    </row>
    <row r="10" spans="2:4" x14ac:dyDescent="0.25">
      <c r="B10" s="261" t="s">
        <v>1084</v>
      </c>
      <c r="C10" s="262"/>
      <c r="D10" s="263"/>
    </row>
    <row r="11" spans="2:4" x14ac:dyDescent="0.25">
      <c r="B11" s="347" t="s">
        <v>1085</v>
      </c>
      <c r="C11" s="348"/>
      <c r="D11" s="349"/>
    </row>
    <row r="12" spans="2:4" x14ac:dyDescent="0.25">
      <c r="B12" s="267" t="s">
        <v>1086</v>
      </c>
      <c r="C12" s="268" t="s">
        <v>1087</v>
      </c>
      <c r="D12" s="269"/>
    </row>
    <row r="13" spans="2:4" x14ac:dyDescent="0.25">
      <c r="B13" s="270"/>
      <c r="C13" s="271" t="s">
        <v>1088</v>
      </c>
      <c r="D13" s="272"/>
    </row>
    <row r="14" spans="2:4" x14ac:dyDescent="0.25">
      <c r="B14" s="273" t="s">
        <v>1089</v>
      </c>
      <c r="C14" s="274"/>
      <c r="D14" s="275"/>
    </row>
    <row r="15" spans="2:4" x14ac:dyDescent="0.25">
      <c r="B15" s="276" t="s">
        <v>1090</v>
      </c>
      <c r="C15" s="277"/>
      <c r="D15" s="278"/>
    </row>
    <row r="16" spans="2:4" x14ac:dyDescent="0.25">
      <c r="B16" s="276" t="s">
        <v>1078</v>
      </c>
      <c r="C16" s="277"/>
      <c r="D16" s="278"/>
    </row>
    <row r="17" spans="1:4" x14ac:dyDescent="0.25">
      <c r="B17" s="341" t="s">
        <v>1091</v>
      </c>
      <c r="C17" s="342"/>
      <c r="D17" s="343"/>
    </row>
    <row r="18" spans="1:4" x14ac:dyDescent="0.25">
      <c r="A18" s="20"/>
      <c r="B18" s="350" t="s">
        <v>1092</v>
      </c>
      <c r="C18" s="351" t="s">
        <v>1093</v>
      </c>
      <c r="D18" s="352"/>
    </row>
    <row r="19" spans="1:4" x14ac:dyDescent="0.25">
      <c r="A19" s="20"/>
      <c r="B19" s="293" t="s">
        <v>1094</v>
      </c>
      <c r="C19" s="294" t="s">
        <v>1095</v>
      </c>
      <c r="D19" s="295"/>
    </row>
    <row r="20" spans="1:4" x14ac:dyDescent="0.25">
      <c r="A20" s="20"/>
      <c r="B20" s="299" t="s">
        <v>1096</v>
      </c>
      <c r="C20" s="300" t="s">
        <v>1097</v>
      </c>
      <c r="D20" s="301"/>
    </row>
    <row r="21" spans="1:4" x14ac:dyDescent="0.25">
      <c r="A21" s="20"/>
      <c r="B21" s="322" t="s">
        <v>1098</v>
      </c>
      <c r="C21" s="325" t="s">
        <v>1099</v>
      </c>
      <c r="D21" s="326"/>
    </row>
    <row r="22" spans="1:4" x14ac:dyDescent="0.25">
      <c r="A22" s="20"/>
      <c r="B22" s="322"/>
      <c r="C22" s="325" t="s">
        <v>1100</v>
      </c>
      <c r="D22" s="326"/>
    </row>
    <row r="23" spans="1:4" ht="15.75" thickBot="1" x14ac:dyDescent="0.3">
      <c r="A23" s="20"/>
      <c r="B23" s="344"/>
      <c r="C23" s="345" t="s">
        <v>1101</v>
      </c>
      <c r="D23" s="346"/>
    </row>
    <row r="24" spans="1:4" ht="15.75" thickTop="1" x14ac:dyDescent="0.25"/>
  </sheetData>
  <pageMargins left="0.62992125984251968" right="0.62992125984251968" top="0.55118110236220474" bottom="0.55118110236220474" header="0.31496062992125984" footer="0.31496062992125984"/>
  <pageSetup paperSize="9" scale="51" fitToHeight="0" orientation="landscape" r:id="rId1"/>
  <headerFooter>
    <oddHeader>&amp;C&amp;A</oddHeader>
    <oddFooter>&amp;C&amp;F,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4131-5EEB-4D54-94B4-93AE20B32430}">
  <dimension ref="A1:D138"/>
  <sheetViews>
    <sheetView zoomScaleNormal="100" workbookViewId="0">
      <selection activeCell="D19" sqref="D19"/>
    </sheetView>
  </sheetViews>
  <sheetFormatPr defaultRowHeight="15" x14ac:dyDescent="0.25"/>
  <cols>
    <col min="1" max="1" width="2.85546875" customWidth="1"/>
    <col min="2" max="3" width="82.28515625" customWidth="1"/>
    <col min="4" max="4" width="91.42578125" style="1" customWidth="1"/>
  </cols>
  <sheetData>
    <row r="1" spans="1:4" ht="15.75" thickBot="1" x14ac:dyDescent="0.3"/>
    <row r="2" spans="1:4" ht="16.5" thickTop="1" thickBot="1" x14ac:dyDescent="0.3">
      <c r="B2" s="255" t="s">
        <v>583</v>
      </c>
      <c r="C2" s="256" t="s">
        <v>1</v>
      </c>
      <c r="D2" s="257" t="s">
        <v>584</v>
      </c>
    </row>
    <row r="3" spans="1:4" ht="15.75" thickTop="1" x14ac:dyDescent="0.25">
      <c r="A3" s="20"/>
      <c r="B3" s="353" t="s">
        <v>1102</v>
      </c>
      <c r="C3" s="353" t="s">
        <v>1103</v>
      </c>
      <c r="D3" s="354"/>
    </row>
    <row r="4" spans="1:4" x14ac:dyDescent="0.25">
      <c r="A4" s="20"/>
      <c r="B4" s="271"/>
      <c r="C4" s="271" t="s">
        <v>1104</v>
      </c>
      <c r="D4" s="272"/>
    </row>
    <row r="5" spans="1:4" x14ac:dyDescent="0.25">
      <c r="A5" s="20"/>
      <c r="B5" s="273" t="s">
        <v>1105</v>
      </c>
      <c r="C5" s="274"/>
      <c r="D5" s="275"/>
    </row>
    <row r="6" spans="1:4" x14ac:dyDescent="0.25">
      <c r="B6" s="341" t="s">
        <v>1106</v>
      </c>
      <c r="C6" s="342"/>
      <c r="D6" s="343"/>
    </row>
    <row r="7" spans="1:4" x14ac:dyDescent="0.25">
      <c r="A7" s="20"/>
      <c r="B7" s="302" t="s">
        <v>1107</v>
      </c>
      <c r="C7" s="302" t="s">
        <v>1108</v>
      </c>
      <c r="D7" s="180"/>
    </row>
    <row r="8" spans="1:4" x14ac:dyDescent="0.25">
      <c r="A8" s="20"/>
      <c r="B8" s="304"/>
      <c r="C8" s="304" t="s">
        <v>1109</v>
      </c>
      <c r="D8" s="305"/>
    </row>
    <row r="9" spans="1:4" x14ac:dyDescent="0.25">
      <c r="A9" s="20"/>
      <c r="B9" s="302" t="s">
        <v>1110</v>
      </c>
      <c r="C9" s="302" t="s">
        <v>1111</v>
      </c>
      <c r="D9" s="180"/>
    </row>
    <row r="10" spans="1:4" x14ac:dyDescent="0.25">
      <c r="A10" s="20"/>
      <c r="B10" s="302"/>
      <c r="C10" s="302" t="s">
        <v>1112</v>
      </c>
      <c r="D10" s="180"/>
    </row>
    <row r="11" spans="1:4" x14ac:dyDescent="0.25">
      <c r="A11" s="20"/>
      <c r="B11" s="302"/>
      <c r="C11" s="302" t="s">
        <v>1113</v>
      </c>
      <c r="D11" s="180"/>
    </row>
    <row r="12" spans="1:4" x14ac:dyDescent="0.25">
      <c r="A12" s="20"/>
      <c r="B12" s="302"/>
      <c r="C12" s="302" t="s">
        <v>1114</v>
      </c>
      <c r="D12" s="180"/>
    </row>
    <row r="13" spans="1:4" x14ac:dyDescent="0.25">
      <c r="A13" s="20"/>
      <c r="B13" s="304"/>
      <c r="C13" s="304" t="s">
        <v>1115</v>
      </c>
      <c r="D13" s="305"/>
    </row>
    <row r="14" spans="1:4" x14ac:dyDescent="0.25">
      <c r="A14" s="20"/>
      <c r="B14" s="302" t="s">
        <v>1116</v>
      </c>
      <c r="C14" s="302" t="s">
        <v>1117</v>
      </c>
      <c r="D14" s="180"/>
    </row>
    <row r="15" spans="1:4" x14ac:dyDescent="0.25">
      <c r="B15" s="303"/>
      <c r="C15" s="304" t="s">
        <v>1118</v>
      </c>
      <c r="D15" s="305"/>
    </row>
    <row r="16" spans="1:4" x14ac:dyDescent="0.25">
      <c r="B16" s="303" t="s">
        <v>1119</v>
      </c>
      <c r="C16" s="304" t="s">
        <v>1120</v>
      </c>
      <c r="D16" s="305"/>
    </row>
    <row r="17" spans="1:4" x14ac:dyDescent="0.25">
      <c r="B17" s="355" t="s">
        <v>1121</v>
      </c>
      <c r="C17" s="356" t="s">
        <v>1122</v>
      </c>
      <c r="D17" s="357"/>
    </row>
    <row r="18" spans="1:4" x14ac:dyDescent="0.25">
      <c r="B18" s="314" t="s">
        <v>1123</v>
      </c>
      <c r="C18" s="358" t="s">
        <v>1124</v>
      </c>
      <c r="D18" s="310"/>
    </row>
    <row r="19" spans="1:4" x14ac:dyDescent="0.25">
      <c r="B19" s="314"/>
      <c r="C19" s="358" t="s">
        <v>1125</v>
      </c>
      <c r="D19" s="310"/>
    </row>
    <row r="20" spans="1:4" x14ac:dyDescent="0.25">
      <c r="B20" s="317"/>
      <c r="C20" s="359" t="s">
        <v>1126</v>
      </c>
      <c r="D20" s="316"/>
    </row>
    <row r="21" spans="1:4" x14ac:dyDescent="0.25">
      <c r="B21" s="314" t="s">
        <v>1127</v>
      </c>
      <c r="C21" s="358" t="s">
        <v>1128</v>
      </c>
      <c r="D21" s="310"/>
    </row>
    <row r="22" spans="1:4" x14ac:dyDescent="0.25">
      <c r="B22" s="314"/>
      <c r="C22" s="358" t="s">
        <v>1129</v>
      </c>
      <c r="D22" s="310"/>
    </row>
    <row r="23" spans="1:4" x14ac:dyDescent="0.25">
      <c r="B23" s="317"/>
      <c r="C23" s="359" t="s">
        <v>1130</v>
      </c>
      <c r="D23" s="316"/>
    </row>
    <row r="24" spans="1:4" x14ac:dyDescent="0.25">
      <c r="B24" s="314" t="s">
        <v>1131</v>
      </c>
      <c r="C24" s="358" t="s">
        <v>1132</v>
      </c>
      <c r="D24" s="310"/>
    </row>
    <row r="25" spans="1:4" x14ac:dyDescent="0.25">
      <c r="B25" s="314"/>
      <c r="C25" s="358" t="s">
        <v>1133</v>
      </c>
      <c r="D25" s="310"/>
    </row>
    <row r="26" spans="1:4" x14ac:dyDescent="0.25">
      <c r="B26" s="317"/>
      <c r="C26" s="359" t="s">
        <v>1134</v>
      </c>
      <c r="D26" s="316"/>
    </row>
    <row r="27" spans="1:4" x14ac:dyDescent="0.25">
      <c r="A27" s="20"/>
      <c r="B27" s="184" t="s">
        <v>824</v>
      </c>
      <c r="C27" s="184" t="s">
        <v>825</v>
      </c>
      <c r="D27" s="186"/>
    </row>
    <row r="28" spans="1:4" x14ac:dyDescent="0.25">
      <c r="A28" s="20"/>
      <c r="B28" s="184"/>
      <c r="C28" s="184" t="s">
        <v>826</v>
      </c>
      <c r="D28" s="186"/>
    </row>
    <row r="29" spans="1:4" x14ac:dyDescent="0.25">
      <c r="A29" s="20"/>
      <c r="B29" s="184"/>
      <c r="C29" s="184" t="s">
        <v>827</v>
      </c>
      <c r="D29" s="186"/>
    </row>
    <row r="30" spans="1:4" x14ac:dyDescent="0.25">
      <c r="A30" s="20"/>
      <c r="B30" s="184"/>
      <c r="C30" s="184" t="s">
        <v>828</v>
      </c>
      <c r="D30" s="186"/>
    </row>
    <row r="31" spans="1:4" x14ac:dyDescent="0.25">
      <c r="A31" s="20"/>
      <c r="B31" s="184"/>
      <c r="C31" s="184" t="s">
        <v>829</v>
      </c>
      <c r="D31" s="186"/>
    </row>
    <row r="32" spans="1:4" x14ac:dyDescent="0.25">
      <c r="A32" s="20"/>
      <c r="B32" s="244"/>
      <c r="C32" s="187" t="s">
        <v>830</v>
      </c>
      <c r="D32" s="188"/>
    </row>
    <row r="33" spans="2:4" x14ac:dyDescent="0.25">
      <c r="B33" s="311" t="s">
        <v>1135</v>
      </c>
      <c r="C33" s="312" t="s">
        <v>825</v>
      </c>
      <c r="D33" s="313"/>
    </row>
    <row r="34" spans="2:4" x14ac:dyDescent="0.25">
      <c r="B34" s="314"/>
      <c r="C34" s="309" t="s">
        <v>1136</v>
      </c>
      <c r="D34" s="310"/>
    </row>
    <row r="35" spans="2:4" x14ac:dyDescent="0.25">
      <c r="B35" s="314"/>
      <c r="C35" s="309" t="s">
        <v>1137</v>
      </c>
      <c r="D35" s="310"/>
    </row>
    <row r="36" spans="2:4" x14ac:dyDescent="0.25">
      <c r="B36" s="314"/>
      <c r="C36" s="309" t="s">
        <v>1138</v>
      </c>
      <c r="D36" s="310"/>
    </row>
    <row r="37" spans="2:4" x14ac:dyDescent="0.25">
      <c r="B37" s="314"/>
      <c r="C37" s="309" t="s">
        <v>1139</v>
      </c>
      <c r="D37" s="310"/>
    </row>
    <row r="38" spans="2:4" x14ac:dyDescent="0.25">
      <c r="B38" s="314"/>
      <c r="C38" s="309" t="s">
        <v>1140</v>
      </c>
      <c r="D38" s="310"/>
    </row>
    <row r="39" spans="2:4" x14ac:dyDescent="0.25">
      <c r="B39" s="314"/>
      <c r="C39" s="309" t="s">
        <v>1141</v>
      </c>
      <c r="D39" s="310"/>
    </row>
    <row r="40" spans="2:4" x14ac:dyDescent="0.25">
      <c r="B40" s="314"/>
      <c r="C40" s="309" t="s">
        <v>1142</v>
      </c>
      <c r="D40" s="310"/>
    </row>
    <row r="41" spans="2:4" x14ac:dyDescent="0.25">
      <c r="B41" s="314"/>
      <c r="C41" s="309" t="s">
        <v>1143</v>
      </c>
      <c r="D41" s="310"/>
    </row>
    <row r="42" spans="2:4" x14ac:dyDescent="0.25">
      <c r="B42" s="314"/>
      <c r="C42" s="309" t="s">
        <v>1144</v>
      </c>
      <c r="D42" s="310"/>
    </row>
    <row r="43" spans="2:4" x14ac:dyDescent="0.25">
      <c r="B43" s="314"/>
      <c r="C43" s="309" t="s">
        <v>1145</v>
      </c>
      <c r="D43" s="310"/>
    </row>
    <row r="44" spans="2:4" x14ac:dyDescent="0.25">
      <c r="B44" s="314"/>
      <c r="C44" s="309" t="s">
        <v>1146</v>
      </c>
      <c r="D44" s="310"/>
    </row>
    <row r="45" spans="2:4" x14ac:dyDescent="0.25">
      <c r="B45" s="314"/>
      <c r="C45" s="309" t="s">
        <v>1147</v>
      </c>
      <c r="D45" s="310"/>
    </row>
    <row r="46" spans="2:4" x14ac:dyDescent="0.25">
      <c r="B46" s="314"/>
      <c r="C46" s="309" t="s">
        <v>1148</v>
      </c>
      <c r="D46" s="310"/>
    </row>
    <row r="47" spans="2:4" x14ac:dyDescent="0.25">
      <c r="B47" s="317"/>
      <c r="C47" s="315" t="s">
        <v>1149</v>
      </c>
      <c r="D47" s="316"/>
    </row>
    <row r="48" spans="2:4" x14ac:dyDescent="0.25">
      <c r="B48" s="311" t="s">
        <v>1150</v>
      </c>
      <c r="C48" s="312" t="s">
        <v>1151</v>
      </c>
      <c r="D48" s="313"/>
    </row>
    <row r="49" spans="2:4" x14ac:dyDescent="0.25">
      <c r="B49" s="314"/>
      <c r="C49" s="309" t="s">
        <v>1152</v>
      </c>
      <c r="D49" s="310"/>
    </row>
    <row r="50" spans="2:4" x14ac:dyDescent="0.25">
      <c r="B50" s="314"/>
      <c r="C50" s="309" t="s">
        <v>1153</v>
      </c>
      <c r="D50" s="310"/>
    </row>
    <row r="51" spans="2:4" x14ac:dyDescent="0.25">
      <c r="B51" s="314"/>
      <c r="C51" s="309" t="s">
        <v>1154</v>
      </c>
      <c r="D51" s="310"/>
    </row>
    <row r="52" spans="2:4" x14ac:dyDescent="0.25">
      <c r="B52" s="314"/>
      <c r="C52" s="309" t="s">
        <v>1155</v>
      </c>
      <c r="D52" s="310"/>
    </row>
    <row r="53" spans="2:4" x14ac:dyDescent="0.25">
      <c r="B53" s="314"/>
      <c r="C53" s="309" t="s">
        <v>1156</v>
      </c>
      <c r="D53" s="310"/>
    </row>
    <row r="54" spans="2:4" x14ac:dyDescent="0.25">
      <c r="B54" s="314"/>
      <c r="C54" s="309" t="s">
        <v>1157</v>
      </c>
      <c r="D54" s="310"/>
    </row>
    <row r="55" spans="2:4" x14ac:dyDescent="0.25">
      <c r="B55" s="314"/>
      <c r="C55" s="309" t="s">
        <v>1158</v>
      </c>
      <c r="D55" s="310"/>
    </row>
    <row r="56" spans="2:4" x14ac:dyDescent="0.25">
      <c r="B56" s="314"/>
      <c r="C56" s="309" t="s">
        <v>1159</v>
      </c>
      <c r="D56" s="310"/>
    </row>
    <row r="57" spans="2:4" x14ac:dyDescent="0.25">
      <c r="B57" s="314"/>
      <c r="C57" s="309" t="s">
        <v>1160</v>
      </c>
      <c r="D57" s="310"/>
    </row>
    <row r="58" spans="2:4" x14ac:dyDescent="0.25">
      <c r="B58" s="314"/>
      <c r="C58" s="309" t="s">
        <v>1161</v>
      </c>
      <c r="D58" s="310"/>
    </row>
    <row r="59" spans="2:4" x14ac:dyDescent="0.25">
      <c r="B59" s="314"/>
      <c r="C59" s="309" t="s">
        <v>1162</v>
      </c>
      <c r="D59" s="310"/>
    </row>
    <row r="60" spans="2:4" x14ac:dyDescent="0.25">
      <c r="B60" s="314"/>
      <c r="C60" s="309" t="s">
        <v>1163</v>
      </c>
      <c r="D60" s="310"/>
    </row>
    <row r="61" spans="2:4" x14ac:dyDescent="0.25">
      <c r="B61" s="314"/>
      <c r="C61" s="309" t="s">
        <v>1164</v>
      </c>
      <c r="D61" s="310"/>
    </row>
    <row r="62" spans="2:4" x14ac:dyDescent="0.25">
      <c r="B62" s="314"/>
      <c r="C62" s="309" t="s">
        <v>1165</v>
      </c>
      <c r="D62" s="310"/>
    </row>
    <row r="63" spans="2:4" x14ac:dyDescent="0.25">
      <c r="B63" s="317"/>
      <c r="C63" s="315" t="s">
        <v>1166</v>
      </c>
      <c r="D63" s="316"/>
    </row>
    <row r="64" spans="2:4" x14ac:dyDescent="0.25">
      <c r="B64" s="311" t="s">
        <v>1167</v>
      </c>
      <c r="C64" s="360" t="s">
        <v>1168</v>
      </c>
      <c r="D64" s="313"/>
    </row>
    <row r="65" spans="2:4" x14ac:dyDescent="0.25">
      <c r="B65" s="314"/>
      <c r="C65" s="361" t="s">
        <v>1169</v>
      </c>
      <c r="D65" s="310"/>
    </row>
    <row r="66" spans="2:4" x14ac:dyDescent="0.25">
      <c r="B66" s="317"/>
      <c r="C66" s="362" t="s">
        <v>1170</v>
      </c>
      <c r="D66" s="316"/>
    </row>
    <row r="67" spans="2:4" x14ac:dyDescent="0.25">
      <c r="B67" s="311" t="s">
        <v>1171</v>
      </c>
      <c r="C67" s="360" t="s">
        <v>1172</v>
      </c>
      <c r="D67" s="313"/>
    </row>
    <row r="68" spans="2:4" x14ac:dyDescent="0.25">
      <c r="B68" s="314"/>
      <c r="C68" s="361" t="s">
        <v>1173</v>
      </c>
      <c r="D68" s="310"/>
    </row>
    <row r="69" spans="2:4" x14ac:dyDescent="0.25">
      <c r="B69" s="314"/>
      <c r="C69" s="361" t="s">
        <v>1174</v>
      </c>
      <c r="D69" s="310"/>
    </row>
    <row r="70" spans="2:4" x14ac:dyDescent="0.25">
      <c r="B70" s="317"/>
      <c r="C70" s="362" t="s">
        <v>861</v>
      </c>
      <c r="D70" s="316"/>
    </row>
    <row r="71" spans="2:4" x14ac:dyDescent="0.25">
      <c r="B71" s="311" t="s">
        <v>1175</v>
      </c>
      <c r="C71" s="360" t="s">
        <v>847</v>
      </c>
      <c r="D71" s="313"/>
    </row>
    <row r="72" spans="2:4" x14ac:dyDescent="0.25">
      <c r="B72" s="314"/>
      <c r="C72" s="361" t="s">
        <v>848</v>
      </c>
      <c r="D72" s="310"/>
    </row>
    <row r="73" spans="2:4" x14ac:dyDescent="0.25">
      <c r="B73" s="314"/>
      <c r="C73" s="361" t="s">
        <v>849</v>
      </c>
      <c r="D73" s="310"/>
    </row>
    <row r="74" spans="2:4" x14ac:dyDescent="0.25">
      <c r="B74" s="314"/>
      <c r="C74" s="361" t="s">
        <v>1176</v>
      </c>
      <c r="D74" s="310"/>
    </row>
    <row r="75" spans="2:4" x14ac:dyDescent="0.25">
      <c r="B75" s="314"/>
      <c r="C75" s="361" t="s">
        <v>829</v>
      </c>
      <c r="D75" s="310"/>
    </row>
    <row r="76" spans="2:4" x14ac:dyDescent="0.25">
      <c r="B76" s="317"/>
      <c r="C76" s="362" t="s">
        <v>830</v>
      </c>
      <c r="D76" s="316"/>
    </row>
    <row r="77" spans="2:4" x14ac:dyDescent="0.25">
      <c r="B77" s="311" t="s">
        <v>1177</v>
      </c>
      <c r="C77" s="360" t="s">
        <v>1178</v>
      </c>
      <c r="D77" s="313"/>
    </row>
    <row r="78" spans="2:4" x14ac:dyDescent="0.25">
      <c r="B78" s="314"/>
      <c r="C78" s="361" t="s">
        <v>1179</v>
      </c>
      <c r="D78" s="310"/>
    </row>
    <row r="79" spans="2:4" x14ac:dyDescent="0.25">
      <c r="B79" s="314"/>
      <c r="C79" s="361" t="s">
        <v>1180</v>
      </c>
      <c r="D79" s="310"/>
    </row>
    <row r="80" spans="2:4" x14ac:dyDescent="0.25">
      <c r="B80" s="317"/>
      <c r="C80" s="362" t="s">
        <v>1181</v>
      </c>
      <c r="D80" s="316"/>
    </row>
    <row r="81" spans="2:4" x14ac:dyDescent="0.25">
      <c r="B81" s="311" t="s">
        <v>1182</v>
      </c>
      <c r="C81" s="360" t="s">
        <v>1183</v>
      </c>
      <c r="D81" s="313"/>
    </row>
    <row r="82" spans="2:4" x14ac:dyDescent="0.25">
      <c r="B82" s="314"/>
      <c r="C82" s="361" t="s">
        <v>1184</v>
      </c>
      <c r="D82" s="310"/>
    </row>
    <row r="83" spans="2:4" x14ac:dyDescent="0.25">
      <c r="B83" s="314"/>
      <c r="C83" s="361" t="s">
        <v>1185</v>
      </c>
      <c r="D83" s="310"/>
    </row>
    <row r="84" spans="2:4" x14ac:dyDescent="0.25">
      <c r="B84" s="314"/>
      <c r="C84" s="361" t="s">
        <v>1186</v>
      </c>
      <c r="D84" s="310"/>
    </row>
    <row r="85" spans="2:4" x14ac:dyDescent="0.25">
      <c r="B85" s="314"/>
      <c r="C85" s="361" t="s">
        <v>1187</v>
      </c>
      <c r="D85" s="310"/>
    </row>
    <row r="86" spans="2:4" x14ac:dyDescent="0.25">
      <c r="B86" s="314"/>
      <c r="C86" s="361" t="s">
        <v>1188</v>
      </c>
      <c r="D86" s="310"/>
    </row>
    <row r="87" spans="2:4" x14ac:dyDescent="0.25">
      <c r="B87" s="317"/>
      <c r="C87" s="362" t="s">
        <v>1189</v>
      </c>
      <c r="D87" s="316"/>
    </row>
    <row r="88" spans="2:4" x14ac:dyDescent="0.25">
      <c r="B88" s="311" t="s">
        <v>1190</v>
      </c>
      <c r="C88" s="360" t="s">
        <v>1191</v>
      </c>
      <c r="D88" s="313"/>
    </row>
    <row r="89" spans="2:4" x14ac:dyDescent="0.25">
      <c r="B89" s="314"/>
      <c r="C89" s="361" t="s">
        <v>1192</v>
      </c>
      <c r="D89" s="310"/>
    </row>
    <row r="90" spans="2:4" x14ac:dyDescent="0.25">
      <c r="B90" s="314"/>
      <c r="C90" s="361" t="s">
        <v>1193</v>
      </c>
      <c r="D90" s="310"/>
    </row>
    <row r="91" spans="2:4" x14ac:dyDescent="0.25">
      <c r="B91" s="314"/>
      <c r="C91" s="361" t="s">
        <v>1194</v>
      </c>
      <c r="D91" s="310"/>
    </row>
    <row r="92" spans="2:4" x14ac:dyDescent="0.25">
      <c r="B92" s="317"/>
      <c r="C92" s="362" t="s">
        <v>1195</v>
      </c>
      <c r="D92" s="316"/>
    </row>
    <row r="93" spans="2:4" x14ac:dyDescent="0.25">
      <c r="B93" s="311" t="s">
        <v>1196</v>
      </c>
      <c r="C93" s="360" t="s">
        <v>1197</v>
      </c>
      <c r="D93" s="313"/>
    </row>
    <row r="94" spans="2:4" x14ac:dyDescent="0.25">
      <c r="B94" s="314"/>
      <c r="C94" s="361" t="s">
        <v>1198</v>
      </c>
      <c r="D94" s="310"/>
    </row>
    <row r="95" spans="2:4" x14ac:dyDescent="0.25">
      <c r="B95" s="314"/>
      <c r="C95" s="361" t="s">
        <v>1199</v>
      </c>
      <c r="D95" s="310"/>
    </row>
    <row r="96" spans="2:4" x14ac:dyDescent="0.25">
      <c r="B96" s="314"/>
      <c r="C96" s="361" t="s">
        <v>1200</v>
      </c>
      <c r="D96" s="310"/>
    </row>
    <row r="97" spans="1:4" x14ac:dyDescent="0.25">
      <c r="A97" s="20"/>
      <c r="B97" s="311" t="s">
        <v>1201</v>
      </c>
      <c r="C97" s="360" t="s">
        <v>1202</v>
      </c>
      <c r="D97" s="313"/>
    </row>
    <row r="98" spans="1:4" x14ac:dyDescent="0.25">
      <c r="A98" s="20"/>
      <c r="B98" s="309"/>
      <c r="C98" s="361" t="s">
        <v>1203</v>
      </c>
      <c r="D98" s="310"/>
    </row>
    <row r="99" spans="1:4" x14ac:dyDescent="0.25">
      <c r="A99" s="20"/>
      <c r="B99" s="309"/>
      <c r="C99" s="361" t="s">
        <v>1204</v>
      </c>
      <c r="D99" s="310"/>
    </row>
    <row r="100" spans="1:4" x14ac:dyDescent="0.25">
      <c r="A100" s="20"/>
      <c r="B100" s="309"/>
      <c r="C100" s="361" t="s">
        <v>1205</v>
      </c>
      <c r="D100" s="310"/>
    </row>
    <row r="101" spans="1:4" x14ac:dyDescent="0.25">
      <c r="A101" s="20"/>
      <c r="B101" s="309"/>
      <c r="C101" s="361" t="s">
        <v>1206</v>
      </c>
      <c r="D101" s="310"/>
    </row>
    <row r="102" spans="1:4" x14ac:dyDescent="0.25">
      <c r="A102" s="20"/>
      <c r="B102" s="309"/>
      <c r="C102" s="361" t="s">
        <v>1207</v>
      </c>
      <c r="D102" s="310"/>
    </row>
    <row r="103" spans="1:4" x14ac:dyDescent="0.25">
      <c r="A103" s="20"/>
      <c r="B103" s="309"/>
      <c r="C103" s="361" t="s">
        <v>1208</v>
      </c>
      <c r="D103" s="310"/>
    </row>
    <row r="104" spans="1:4" x14ac:dyDescent="0.25">
      <c r="A104" s="20"/>
      <c r="B104" s="309"/>
      <c r="C104" s="361" t="s">
        <v>1209</v>
      </c>
      <c r="D104" s="310"/>
    </row>
    <row r="105" spans="1:4" x14ac:dyDescent="0.25">
      <c r="A105" s="20"/>
      <c r="B105" s="320"/>
      <c r="C105" s="363" t="s">
        <v>1210</v>
      </c>
      <c r="D105" s="310"/>
    </row>
    <row r="106" spans="1:4" x14ac:dyDescent="0.25">
      <c r="A106" s="20"/>
      <c r="B106" s="322" t="s">
        <v>1116</v>
      </c>
      <c r="C106" s="325" t="s">
        <v>1211</v>
      </c>
      <c r="D106" s="324"/>
    </row>
    <row r="107" spans="1:4" x14ac:dyDescent="0.25">
      <c r="A107" s="20"/>
      <c r="B107" s="322"/>
      <c r="C107" s="325" t="s">
        <v>1212</v>
      </c>
      <c r="D107" s="326"/>
    </row>
    <row r="108" spans="1:4" x14ac:dyDescent="0.25">
      <c r="A108" s="20"/>
      <c r="B108" s="322"/>
      <c r="C108" s="325" t="s">
        <v>1213</v>
      </c>
      <c r="D108" s="326"/>
    </row>
    <row r="109" spans="1:4" x14ac:dyDescent="0.25">
      <c r="A109" s="20"/>
      <c r="B109" s="322"/>
      <c r="C109" s="325" t="s">
        <v>1214</v>
      </c>
      <c r="D109" s="326"/>
    </row>
    <row r="110" spans="1:4" x14ac:dyDescent="0.25">
      <c r="A110" s="20"/>
      <c r="B110" s="322"/>
      <c r="C110" s="325" t="s">
        <v>1215</v>
      </c>
      <c r="D110" s="326"/>
    </row>
    <row r="111" spans="1:4" x14ac:dyDescent="0.25">
      <c r="A111" s="20"/>
      <c r="B111" s="327"/>
      <c r="C111" s="328" t="s">
        <v>1216</v>
      </c>
      <c r="D111" s="329"/>
    </row>
    <row r="112" spans="1:4" x14ac:dyDescent="0.25">
      <c r="A112" s="20"/>
      <c r="B112" s="322" t="s">
        <v>1217</v>
      </c>
      <c r="C112" s="325" t="s">
        <v>1218</v>
      </c>
      <c r="D112" s="326"/>
    </row>
    <row r="113" spans="1:4" x14ac:dyDescent="0.25">
      <c r="A113" s="20"/>
      <c r="B113" s="322"/>
      <c r="C113" s="325" t="s">
        <v>1219</v>
      </c>
      <c r="D113" s="326"/>
    </row>
    <row r="114" spans="1:4" x14ac:dyDescent="0.25">
      <c r="A114" s="20"/>
      <c r="B114" s="327"/>
      <c r="C114" s="328" t="s">
        <v>1220</v>
      </c>
      <c r="D114" s="329"/>
    </row>
    <row r="115" spans="1:4" x14ac:dyDescent="0.25">
      <c r="A115" s="20"/>
      <c r="B115" s="330" t="s">
        <v>1221</v>
      </c>
      <c r="C115" s="331" t="s">
        <v>1222</v>
      </c>
      <c r="D115" s="332"/>
    </row>
    <row r="116" spans="1:4" x14ac:dyDescent="0.25">
      <c r="A116" s="20"/>
      <c r="B116" s="322" t="s">
        <v>1223</v>
      </c>
      <c r="C116" s="325" t="s">
        <v>1224</v>
      </c>
      <c r="D116" s="326"/>
    </row>
    <row r="117" spans="1:4" x14ac:dyDescent="0.25">
      <c r="A117" s="20"/>
      <c r="B117" s="322"/>
      <c r="C117" s="325" t="s">
        <v>1225</v>
      </c>
      <c r="D117" s="326"/>
    </row>
    <row r="118" spans="1:4" x14ac:dyDescent="0.25">
      <c r="A118" s="20"/>
      <c r="B118" s="322"/>
      <c r="C118" s="325" t="s">
        <v>1226</v>
      </c>
      <c r="D118" s="326"/>
    </row>
    <row r="119" spans="1:4" x14ac:dyDescent="0.25">
      <c r="A119" s="20"/>
      <c r="B119" s="327"/>
      <c r="C119" s="328" t="s">
        <v>1227</v>
      </c>
      <c r="D119" s="329"/>
    </row>
    <row r="120" spans="1:4" x14ac:dyDescent="0.25">
      <c r="A120" s="20"/>
      <c r="B120" s="330" t="s">
        <v>1228</v>
      </c>
      <c r="C120" s="331" t="s">
        <v>1229</v>
      </c>
      <c r="D120" s="332"/>
    </row>
    <row r="121" spans="1:4" x14ac:dyDescent="0.25">
      <c r="A121" s="20"/>
      <c r="B121" s="330" t="s">
        <v>1230</v>
      </c>
      <c r="C121" s="331" t="s">
        <v>1231</v>
      </c>
      <c r="D121" s="332"/>
    </row>
    <row r="122" spans="1:4" x14ac:dyDescent="0.25">
      <c r="A122" s="20"/>
      <c r="B122" s="322" t="s">
        <v>1232</v>
      </c>
      <c r="C122" s="325" t="s">
        <v>1233</v>
      </c>
      <c r="D122" s="326"/>
    </row>
    <row r="123" spans="1:4" x14ac:dyDescent="0.25">
      <c r="A123" s="20"/>
      <c r="B123" s="327"/>
      <c r="C123" s="328" t="s">
        <v>1234</v>
      </c>
      <c r="D123" s="329"/>
    </row>
    <row r="124" spans="1:4" x14ac:dyDescent="0.25">
      <c r="A124" s="20"/>
      <c r="B124" s="333" t="s">
        <v>1235</v>
      </c>
      <c r="C124" s="334" t="s">
        <v>1236</v>
      </c>
      <c r="D124" s="335"/>
    </row>
    <row r="125" spans="1:4" x14ac:dyDescent="0.25">
      <c r="A125" s="20"/>
      <c r="B125" s="336" t="s">
        <v>1237</v>
      </c>
      <c r="C125" s="336" t="s">
        <v>1238</v>
      </c>
      <c r="D125" s="337"/>
    </row>
    <row r="126" spans="1:4" x14ac:dyDescent="0.25">
      <c r="A126" s="20"/>
      <c r="B126" s="336"/>
      <c r="C126" s="336" t="s">
        <v>1239</v>
      </c>
      <c r="D126" s="337"/>
    </row>
    <row r="127" spans="1:4" x14ac:dyDescent="0.25">
      <c r="A127" s="20"/>
      <c r="B127" s="364"/>
      <c r="C127" s="365" t="s">
        <v>1240</v>
      </c>
      <c r="D127" s="366"/>
    </row>
    <row r="128" spans="1:4" x14ac:dyDescent="0.25">
      <c r="A128" s="20"/>
      <c r="B128" s="336" t="s">
        <v>1241</v>
      </c>
      <c r="C128" s="336" t="s">
        <v>1242</v>
      </c>
      <c r="D128" s="337"/>
    </row>
    <row r="129" spans="1:4" x14ac:dyDescent="0.25">
      <c r="A129" s="20"/>
      <c r="B129" s="336"/>
      <c r="C129" s="336" t="s">
        <v>1243</v>
      </c>
      <c r="D129" s="337"/>
    </row>
    <row r="130" spans="1:4" x14ac:dyDescent="0.25">
      <c r="A130" s="20"/>
      <c r="B130" s="336"/>
      <c r="C130" s="336" t="s">
        <v>1244</v>
      </c>
      <c r="D130" s="337"/>
    </row>
    <row r="131" spans="1:4" x14ac:dyDescent="0.25">
      <c r="A131" s="20"/>
      <c r="B131" s="364"/>
      <c r="C131" s="365" t="s">
        <v>1245</v>
      </c>
      <c r="D131" s="366"/>
    </row>
    <row r="132" spans="1:4" x14ac:dyDescent="0.25">
      <c r="A132" s="20"/>
      <c r="B132" s="336" t="s">
        <v>1246</v>
      </c>
      <c r="C132" s="336" t="s">
        <v>1247</v>
      </c>
      <c r="D132" s="337"/>
    </row>
    <row r="133" spans="1:4" x14ac:dyDescent="0.25">
      <c r="A133" s="20"/>
      <c r="B133" s="336"/>
      <c r="C133" s="336" t="s">
        <v>1248</v>
      </c>
      <c r="D133" s="337"/>
    </row>
    <row r="134" spans="1:4" x14ac:dyDescent="0.25">
      <c r="A134" s="20"/>
      <c r="B134" s="336"/>
      <c r="C134" s="336" t="s">
        <v>1249</v>
      </c>
      <c r="D134" s="337"/>
    </row>
    <row r="135" spans="1:4" x14ac:dyDescent="0.25">
      <c r="A135" s="20"/>
      <c r="B135" s="336"/>
      <c r="C135" s="336" t="s">
        <v>1250</v>
      </c>
      <c r="D135" s="337"/>
    </row>
    <row r="136" spans="1:4" x14ac:dyDescent="0.25">
      <c r="A136" s="20"/>
      <c r="B136" s="336"/>
      <c r="C136" s="336" t="s">
        <v>1251</v>
      </c>
      <c r="D136" s="337"/>
    </row>
    <row r="137" spans="1:4" ht="15.75" thickBot="1" x14ac:dyDescent="0.3">
      <c r="A137" s="20"/>
      <c r="B137" s="338"/>
      <c r="C137" s="339" t="s">
        <v>1252</v>
      </c>
      <c r="D137" s="340"/>
    </row>
    <row r="138" spans="1:4" ht="15.75" thickTop="1" x14ac:dyDescent="0.25"/>
  </sheetData>
  <pageMargins left="0.62992125984251968" right="0.62992125984251968" top="0.55118110236220474" bottom="0.55118110236220474" header="0.31496062992125984" footer="0.31496062992125984"/>
  <pageSetup paperSize="9" scale="51" fitToHeight="0" orientation="landscape" r:id="rId1"/>
  <headerFooter>
    <oddHeader>&amp;C&amp;A</oddHeader>
    <oddFooter>&amp;C&amp;F,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928D9-8FDC-429B-BDC1-5ABEC43B2617}">
  <dimension ref="A1:D84"/>
  <sheetViews>
    <sheetView zoomScaleNormal="100" workbookViewId="0">
      <selection activeCell="D19" sqref="D19"/>
    </sheetView>
  </sheetViews>
  <sheetFormatPr defaultRowHeight="15" x14ac:dyDescent="0.25"/>
  <cols>
    <col min="1" max="1" width="2.85546875" customWidth="1"/>
    <col min="2" max="3" width="82.28515625" customWidth="1"/>
    <col min="4" max="4" width="91.42578125" style="1" customWidth="1"/>
  </cols>
  <sheetData>
    <row r="1" spans="1:4" ht="15.75" thickBot="1" x14ac:dyDescent="0.3"/>
    <row r="2" spans="1:4" ht="16.5" thickTop="1" thickBot="1" x14ac:dyDescent="0.3">
      <c r="B2" s="255" t="s">
        <v>583</v>
      </c>
      <c r="C2" s="256" t="s">
        <v>1</v>
      </c>
      <c r="D2" s="257" t="s">
        <v>584</v>
      </c>
    </row>
    <row r="3" spans="1:4" ht="15.75" thickTop="1" x14ac:dyDescent="0.25">
      <c r="A3" s="20"/>
      <c r="B3" s="353" t="s">
        <v>1253</v>
      </c>
      <c r="C3" s="353" t="s">
        <v>1254</v>
      </c>
      <c r="D3" s="354"/>
    </row>
    <row r="4" spans="1:4" x14ac:dyDescent="0.25">
      <c r="A4" s="20"/>
      <c r="B4" s="270"/>
      <c r="C4" s="271" t="s">
        <v>1255</v>
      </c>
      <c r="D4" s="272"/>
    </row>
    <row r="5" spans="1:4" x14ac:dyDescent="0.25">
      <c r="A5" s="20"/>
      <c r="B5" s="282" t="s">
        <v>1256</v>
      </c>
      <c r="C5" s="283" t="s">
        <v>1257</v>
      </c>
      <c r="D5" s="284"/>
    </row>
    <row r="6" spans="1:4" x14ac:dyDescent="0.25">
      <c r="A6" s="20"/>
      <c r="B6" s="285" t="s">
        <v>1258</v>
      </c>
      <c r="C6" s="286" t="s">
        <v>1259</v>
      </c>
      <c r="D6" s="287"/>
    </row>
    <row r="7" spans="1:4" x14ac:dyDescent="0.25">
      <c r="A7" s="20"/>
      <c r="B7" s="367" t="s">
        <v>1260</v>
      </c>
      <c r="C7" s="367" t="s">
        <v>1261</v>
      </c>
      <c r="D7" s="368"/>
    </row>
    <row r="8" spans="1:4" x14ac:dyDescent="0.25">
      <c r="A8" s="20"/>
      <c r="B8" s="285"/>
      <c r="C8" s="286" t="s">
        <v>1262</v>
      </c>
      <c r="D8" s="287"/>
    </row>
    <row r="9" spans="1:4" x14ac:dyDescent="0.25">
      <c r="A9" s="20"/>
      <c r="B9" s="289" t="s">
        <v>1263</v>
      </c>
      <c r="C9" s="289" t="s">
        <v>1264</v>
      </c>
      <c r="D9" s="290"/>
    </row>
    <row r="10" spans="1:4" x14ac:dyDescent="0.25">
      <c r="A10" s="20"/>
      <c r="B10" s="291" t="s">
        <v>1265</v>
      </c>
      <c r="C10" s="291" t="s">
        <v>1266</v>
      </c>
      <c r="D10" s="292"/>
    </row>
    <row r="11" spans="1:4" x14ac:dyDescent="0.25">
      <c r="A11" s="20"/>
      <c r="B11" s="297" t="s">
        <v>1267</v>
      </c>
      <c r="C11" s="297" t="s">
        <v>1268</v>
      </c>
      <c r="D11" s="298"/>
    </row>
    <row r="12" spans="1:4" x14ac:dyDescent="0.25">
      <c r="A12" s="20"/>
      <c r="B12" s="291" t="s">
        <v>1256</v>
      </c>
      <c r="C12" s="297" t="s">
        <v>1269</v>
      </c>
      <c r="D12" s="298"/>
    </row>
    <row r="13" spans="1:4" x14ac:dyDescent="0.25">
      <c r="A13" s="20"/>
      <c r="B13" s="297" t="s">
        <v>1258</v>
      </c>
      <c r="C13" s="297" t="s">
        <v>1259</v>
      </c>
      <c r="D13" s="298"/>
    </row>
    <row r="14" spans="1:4" x14ac:dyDescent="0.25">
      <c r="A14" s="20"/>
      <c r="B14" s="291" t="s">
        <v>1260</v>
      </c>
      <c r="C14" s="291" t="s">
        <v>1261</v>
      </c>
      <c r="D14" s="292"/>
    </row>
    <row r="15" spans="1:4" x14ac:dyDescent="0.25">
      <c r="A15" s="20"/>
      <c r="B15" s="291"/>
      <c r="C15" s="294" t="s">
        <v>1262</v>
      </c>
      <c r="D15" s="295"/>
    </row>
    <row r="16" spans="1:4" x14ac:dyDescent="0.25">
      <c r="A16" s="20"/>
      <c r="B16" s="369" t="s">
        <v>1263</v>
      </c>
      <c r="C16" s="370" t="s">
        <v>1270</v>
      </c>
      <c r="D16" s="371"/>
    </row>
    <row r="17" spans="1:4" x14ac:dyDescent="0.25">
      <c r="A17" s="20"/>
      <c r="B17" s="293"/>
      <c r="C17" s="294" t="s">
        <v>1271</v>
      </c>
      <c r="D17" s="295"/>
    </row>
    <row r="18" spans="1:4" x14ac:dyDescent="0.25">
      <c r="A18" s="20"/>
      <c r="B18" s="372" t="s">
        <v>1272</v>
      </c>
      <c r="C18" s="372" t="s">
        <v>1273</v>
      </c>
      <c r="D18" s="373"/>
    </row>
    <row r="19" spans="1:4" x14ac:dyDescent="0.25">
      <c r="A19" s="20"/>
      <c r="B19" s="302" t="s">
        <v>1274</v>
      </c>
      <c r="C19" s="302" t="s">
        <v>1275</v>
      </c>
      <c r="D19" s="374" t="s">
        <v>1276</v>
      </c>
    </row>
    <row r="20" spans="1:4" x14ac:dyDescent="0.25">
      <c r="A20" s="20"/>
      <c r="B20" s="302"/>
      <c r="C20" s="302" t="s">
        <v>1277</v>
      </c>
      <c r="D20" s="180" t="s">
        <v>1278</v>
      </c>
    </row>
    <row r="21" spans="1:4" x14ac:dyDescent="0.25">
      <c r="A21" s="20"/>
      <c r="B21" s="304"/>
      <c r="C21" s="304" t="s">
        <v>1279</v>
      </c>
      <c r="D21" s="305" t="s">
        <v>1280</v>
      </c>
    </row>
    <row r="22" spans="1:4" x14ac:dyDescent="0.25">
      <c r="A22" s="20"/>
      <c r="B22" s="302" t="s">
        <v>909</v>
      </c>
      <c r="C22" s="302" t="s">
        <v>1281</v>
      </c>
      <c r="D22" s="180" t="s">
        <v>1282</v>
      </c>
    </row>
    <row r="23" spans="1:4" x14ac:dyDescent="0.25">
      <c r="A23" s="20"/>
      <c r="B23" s="304"/>
      <c r="C23" s="304" t="s">
        <v>1283</v>
      </c>
      <c r="D23" s="305" t="s">
        <v>1284</v>
      </c>
    </row>
    <row r="24" spans="1:4" x14ac:dyDescent="0.25">
      <c r="A24" s="20"/>
      <c r="B24" s="302" t="s">
        <v>1285</v>
      </c>
      <c r="C24" s="302" t="s">
        <v>1286</v>
      </c>
      <c r="D24" s="180" t="s">
        <v>1284</v>
      </c>
    </row>
    <row r="25" spans="1:4" x14ac:dyDescent="0.25">
      <c r="A25" s="20"/>
      <c r="B25" s="307"/>
      <c r="C25" s="307" t="s">
        <v>1287</v>
      </c>
      <c r="D25" s="183" t="s">
        <v>1288</v>
      </c>
    </row>
    <row r="26" spans="1:4" x14ac:dyDescent="0.25">
      <c r="A26" s="20"/>
      <c r="B26" s="309" t="s">
        <v>1289</v>
      </c>
      <c r="C26" s="358" t="s">
        <v>1290</v>
      </c>
      <c r="D26" s="310"/>
    </row>
    <row r="27" spans="1:4" x14ac:dyDescent="0.25">
      <c r="A27" s="20"/>
      <c r="B27" s="317"/>
      <c r="C27" s="359" t="s">
        <v>1291</v>
      </c>
      <c r="D27" s="316"/>
    </row>
    <row r="28" spans="1:4" x14ac:dyDescent="0.25">
      <c r="A28" s="20"/>
      <c r="B28" s="309" t="s">
        <v>1292</v>
      </c>
      <c r="C28" s="358" t="s">
        <v>1293</v>
      </c>
      <c r="D28" s="310"/>
    </row>
    <row r="29" spans="1:4" x14ac:dyDescent="0.25">
      <c r="A29" s="20"/>
      <c r="B29" s="317"/>
      <c r="C29" s="359" t="s">
        <v>1294</v>
      </c>
      <c r="D29" s="316"/>
    </row>
    <row r="30" spans="1:4" x14ac:dyDescent="0.25">
      <c r="A30" s="20"/>
      <c r="B30" s="311" t="s">
        <v>1295</v>
      </c>
      <c r="C30" s="312" t="s">
        <v>1296</v>
      </c>
      <c r="D30" s="313"/>
    </row>
    <row r="31" spans="1:4" x14ac:dyDescent="0.25">
      <c r="A31" s="20"/>
      <c r="B31" s="314"/>
      <c r="C31" s="309" t="s">
        <v>1297</v>
      </c>
      <c r="D31" s="310"/>
    </row>
    <row r="32" spans="1:4" x14ac:dyDescent="0.25">
      <c r="A32" s="20"/>
      <c r="B32" s="314"/>
      <c r="C32" s="309" t="s">
        <v>1298</v>
      </c>
      <c r="D32" s="310"/>
    </row>
    <row r="33" spans="1:4" x14ac:dyDescent="0.25">
      <c r="A33" s="20"/>
      <c r="B33" s="314"/>
      <c r="C33" s="309" t="s">
        <v>1299</v>
      </c>
      <c r="D33" s="310"/>
    </row>
    <row r="34" spans="1:4" x14ac:dyDescent="0.25">
      <c r="A34" s="20"/>
      <c r="B34" s="314"/>
      <c r="C34" s="309" t="s">
        <v>1300</v>
      </c>
      <c r="D34" s="310"/>
    </row>
    <row r="35" spans="1:4" x14ac:dyDescent="0.25">
      <c r="A35" s="20"/>
      <c r="B35" s="314"/>
      <c r="C35" s="309" t="s">
        <v>1301</v>
      </c>
      <c r="D35" s="310"/>
    </row>
    <row r="36" spans="1:4" x14ac:dyDescent="0.25">
      <c r="A36" s="20"/>
      <c r="B36" s="314"/>
      <c r="C36" s="309" t="s">
        <v>1302</v>
      </c>
      <c r="D36" s="310"/>
    </row>
    <row r="37" spans="1:4" x14ac:dyDescent="0.25">
      <c r="A37" s="20"/>
      <c r="B37" s="314"/>
      <c r="C37" s="309" t="s">
        <v>1303</v>
      </c>
      <c r="D37" s="310"/>
    </row>
    <row r="38" spans="1:4" x14ac:dyDescent="0.25">
      <c r="A38" s="20"/>
      <c r="B38" s="314"/>
      <c r="C38" s="309" t="s">
        <v>1304</v>
      </c>
      <c r="D38" s="310"/>
    </row>
    <row r="39" spans="1:4" x14ac:dyDescent="0.25">
      <c r="A39" s="20"/>
      <c r="B39" s="317"/>
      <c r="C39" s="315" t="s">
        <v>1305</v>
      </c>
      <c r="D39" s="316"/>
    </row>
    <row r="40" spans="1:4" x14ac:dyDescent="0.25">
      <c r="A40" s="20"/>
      <c r="B40" s="311" t="s">
        <v>1306</v>
      </c>
      <c r="C40" s="312" t="s">
        <v>1307</v>
      </c>
      <c r="D40" s="313"/>
    </row>
    <row r="41" spans="1:4" x14ac:dyDescent="0.25">
      <c r="A41" s="20"/>
      <c r="B41" s="314"/>
      <c r="C41" s="309" t="s">
        <v>1308</v>
      </c>
      <c r="D41" s="310"/>
    </row>
    <row r="42" spans="1:4" x14ac:dyDescent="0.25">
      <c r="A42" s="20"/>
      <c r="B42" s="314"/>
      <c r="C42" s="309" t="s">
        <v>1309</v>
      </c>
      <c r="D42" s="310"/>
    </row>
    <row r="43" spans="1:4" x14ac:dyDescent="0.25">
      <c r="A43" s="20"/>
      <c r="B43" s="314"/>
      <c r="C43" s="309" t="s">
        <v>1310</v>
      </c>
      <c r="D43" s="310"/>
    </row>
    <row r="44" spans="1:4" x14ac:dyDescent="0.25">
      <c r="A44" s="20"/>
      <c r="B44" s="314"/>
      <c r="C44" s="309" t="s">
        <v>1311</v>
      </c>
      <c r="D44" s="310"/>
    </row>
    <row r="45" spans="1:4" x14ac:dyDescent="0.25">
      <c r="A45" s="20"/>
      <c r="B45" s="314"/>
      <c r="C45" s="309" t="s">
        <v>1312</v>
      </c>
      <c r="D45" s="310"/>
    </row>
    <row r="46" spans="1:4" x14ac:dyDescent="0.25">
      <c r="A46" s="20"/>
      <c r="B46" s="314"/>
      <c r="C46" s="309" t="s">
        <v>1313</v>
      </c>
      <c r="D46" s="310"/>
    </row>
    <row r="47" spans="1:4" x14ac:dyDescent="0.25">
      <c r="A47" s="20"/>
      <c r="B47" s="314"/>
      <c r="C47" s="309" t="s">
        <v>1314</v>
      </c>
      <c r="D47" s="310"/>
    </row>
    <row r="48" spans="1:4" x14ac:dyDescent="0.25">
      <c r="A48" s="20"/>
      <c r="B48" s="314"/>
      <c r="C48" s="309" t="s">
        <v>1315</v>
      </c>
      <c r="D48" s="310"/>
    </row>
    <row r="49" spans="1:4" x14ac:dyDescent="0.25">
      <c r="A49" s="20"/>
      <c r="B49" s="314"/>
      <c r="C49" s="309" t="s">
        <v>1316</v>
      </c>
      <c r="D49" s="310"/>
    </row>
    <row r="50" spans="1:4" x14ac:dyDescent="0.25">
      <c r="A50" s="20"/>
      <c r="B50" s="314"/>
      <c r="C50" s="309" t="s">
        <v>1317</v>
      </c>
      <c r="D50" s="310"/>
    </row>
    <row r="51" spans="1:4" x14ac:dyDescent="0.25">
      <c r="A51" s="20"/>
      <c r="B51" s="314"/>
      <c r="C51" s="309" t="s">
        <v>1318</v>
      </c>
      <c r="D51" s="310"/>
    </row>
    <row r="52" spans="1:4" x14ac:dyDescent="0.25">
      <c r="A52" s="20"/>
      <c r="B52" s="314"/>
      <c r="C52" s="309" t="s">
        <v>1319</v>
      </c>
      <c r="D52" s="310"/>
    </row>
    <row r="53" spans="1:4" x14ac:dyDescent="0.25">
      <c r="A53" s="20"/>
      <c r="B53" s="314"/>
      <c r="C53" s="309" t="s">
        <v>1320</v>
      </c>
      <c r="D53" s="310"/>
    </row>
    <row r="54" spans="1:4" x14ac:dyDescent="0.25">
      <c r="A54" s="20"/>
      <c r="B54" s="314"/>
      <c r="C54" s="309" t="s">
        <v>1321</v>
      </c>
      <c r="D54" s="310"/>
    </row>
    <row r="55" spans="1:4" x14ac:dyDescent="0.25">
      <c r="A55" s="20"/>
      <c r="B55" s="317"/>
      <c r="C55" s="309" t="s">
        <v>1322</v>
      </c>
      <c r="D55" s="316"/>
    </row>
    <row r="56" spans="1:4" x14ac:dyDescent="0.25">
      <c r="A56" s="20"/>
      <c r="B56" s="311" t="s">
        <v>1323</v>
      </c>
      <c r="C56" s="312" t="s">
        <v>1324</v>
      </c>
      <c r="D56" s="313"/>
    </row>
    <row r="57" spans="1:4" x14ac:dyDescent="0.25">
      <c r="B57" s="314"/>
      <c r="C57" s="309" t="s">
        <v>1325</v>
      </c>
      <c r="D57" s="310"/>
    </row>
    <row r="58" spans="1:4" x14ac:dyDescent="0.25">
      <c r="B58" s="314"/>
      <c r="C58" s="309" t="s">
        <v>1326</v>
      </c>
      <c r="D58" s="310"/>
    </row>
    <row r="59" spans="1:4" x14ac:dyDescent="0.25">
      <c r="B59" s="314"/>
      <c r="C59" s="309" t="s">
        <v>1327</v>
      </c>
      <c r="D59" s="310"/>
    </row>
    <row r="60" spans="1:4" x14ac:dyDescent="0.25">
      <c r="B60" s="314"/>
      <c r="C60" s="309" t="s">
        <v>1328</v>
      </c>
      <c r="D60" s="310"/>
    </row>
    <row r="61" spans="1:4" x14ac:dyDescent="0.25">
      <c r="B61" s="314"/>
      <c r="C61" s="309" t="s">
        <v>1329</v>
      </c>
      <c r="D61" s="310"/>
    </row>
    <row r="62" spans="1:4" x14ac:dyDescent="0.25">
      <c r="B62" s="314"/>
      <c r="C62" s="309" t="s">
        <v>1330</v>
      </c>
      <c r="D62" s="310"/>
    </row>
    <row r="63" spans="1:4" x14ac:dyDescent="0.25">
      <c r="B63" s="314"/>
      <c r="C63" s="309" t="s">
        <v>1331</v>
      </c>
      <c r="D63" s="310"/>
    </row>
    <row r="64" spans="1:4" x14ac:dyDescent="0.25">
      <c r="B64" s="314"/>
      <c r="C64" s="309" t="s">
        <v>1332</v>
      </c>
      <c r="D64" s="310"/>
    </row>
    <row r="65" spans="1:4" x14ac:dyDescent="0.25">
      <c r="B65" s="311" t="s">
        <v>1333</v>
      </c>
      <c r="C65" s="312" t="s">
        <v>1324</v>
      </c>
      <c r="D65" s="313"/>
    </row>
    <row r="66" spans="1:4" x14ac:dyDescent="0.25">
      <c r="B66" s="314"/>
      <c r="C66" s="309" t="s">
        <v>1325</v>
      </c>
      <c r="D66" s="310"/>
    </row>
    <row r="67" spans="1:4" x14ac:dyDescent="0.25">
      <c r="B67" s="314"/>
      <c r="C67" s="309" t="s">
        <v>1334</v>
      </c>
      <c r="D67" s="310"/>
    </row>
    <row r="68" spans="1:4" x14ac:dyDescent="0.25">
      <c r="B68" s="314"/>
      <c r="C68" s="309" t="s">
        <v>1328</v>
      </c>
      <c r="D68" s="310"/>
    </row>
    <row r="69" spans="1:4" x14ac:dyDescent="0.25">
      <c r="B69" s="314"/>
      <c r="C69" s="309" t="s">
        <v>1329</v>
      </c>
      <c r="D69" s="310"/>
    </row>
    <row r="70" spans="1:4" x14ac:dyDescent="0.25">
      <c r="B70" s="314"/>
      <c r="C70" s="309" t="s">
        <v>1330</v>
      </c>
      <c r="D70" s="310"/>
    </row>
    <row r="71" spans="1:4" x14ac:dyDescent="0.25">
      <c r="B71" s="314"/>
      <c r="C71" s="309" t="s">
        <v>1331</v>
      </c>
      <c r="D71" s="310"/>
    </row>
    <row r="72" spans="1:4" x14ac:dyDescent="0.25">
      <c r="A72" s="20"/>
      <c r="B72" s="375" t="s">
        <v>1335</v>
      </c>
      <c r="C72" s="376" t="s">
        <v>1336</v>
      </c>
      <c r="D72" s="377"/>
    </row>
    <row r="73" spans="1:4" x14ac:dyDescent="0.25">
      <c r="A73" s="20"/>
      <c r="B73" s="322" t="s">
        <v>1337</v>
      </c>
      <c r="C73" s="325" t="s">
        <v>1338</v>
      </c>
      <c r="D73" s="326"/>
    </row>
    <row r="74" spans="1:4" x14ac:dyDescent="0.25">
      <c r="A74" s="20"/>
      <c r="B74" s="322"/>
      <c r="C74" s="325" t="s">
        <v>1339</v>
      </c>
      <c r="D74" s="326"/>
    </row>
    <row r="75" spans="1:4" x14ac:dyDescent="0.25">
      <c r="A75" s="20"/>
      <c r="B75" s="378"/>
      <c r="C75" s="379" t="s">
        <v>1340</v>
      </c>
      <c r="D75" s="380"/>
    </row>
    <row r="76" spans="1:4" x14ac:dyDescent="0.25">
      <c r="A76" s="20"/>
      <c r="B76" s="336" t="s">
        <v>1341</v>
      </c>
      <c r="C76" s="336" t="s">
        <v>1342</v>
      </c>
      <c r="D76" s="381"/>
    </row>
    <row r="77" spans="1:4" x14ac:dyDescent="0.25">
      <c r="A77" s="20"/>
      <c r="B77" s="336"/>
      <c r="C77" s="336" t="s">
        <v>1343</v>
      </c>
      <c r="D77" s="337"/>
    </row>
    <row r="78" spans="1:4" x14ac:dyDescent="0.25">
      <c r="A78" s="20"/>
      <c r="B78" s="336"/>
      <c r="C78" s="336" t="s">
        <v>1344</v>
      </c>
      <c r="D78" s="337"/>
    </row>
    <row r="79" spans="1:4" x14ac:dyDescent="0.25">
      <c r="A79" s="20"/>
      <c r="B79" s="336"/>
      <c r="C79" s="336" t="s">
        <v>1345</v>
      </c>
      <c r="D79" s="337"/>
    </row>
    <row r="80" spans="1:4" x14ac:dyDescent="0.25">
      <c r="A80" s="20"/>
      <c r="B80" s="336"/>
      <c r="C80" s="336" t="s">
        <v>1346</v>
      </c>
      <c r="D80" s="337"/>
    </row>
    <row r="81" spans="1:4" x14ac:dyDescent="0.25">
      <c r="A81" s="20"/>
      <c r="B81" s="336"/>
      <c r="C81" s="336" t="s">
        <v>1347</v>
      </c>
      <c r="D81" s="337"/>
    </row>
    <row r="82" spans="1:4" x14ac:dyDescent="0.25">
      <c r="A82" s="20"/>
      <c r="B82" s="336"/>
      <c r="C82" s="336" t="s">
        <v>1348</v>
      </c>
      <c r="D82" s="337"/>
    </row>
    <row r="83" spans="1:4" ht="15.75" thickBot="1" x14ac:dyDescent="0.3">
      <c r="A83" s="20"/>
      <c r="B83" s="338"/>
      <c r="C83" s="339" t="s">
        <v>1349</v>
      </c>
      <c r="D83" s="340"/>
    </row>
    <row r="84" spans="1:4" ht="15.75" thickTop="1" x14ac:dyDescent="0.25"/>
  </sheetData>
  <hyperlinks>
    <hyperlink ref="D25" r:id="rId1" xr:uid="{2DF7186F-49B4-40FB-8208-2F98B622B67E}"/>
  </hyperlinks>
  <pageMargins left="0.62992125984251968" right="0.62992125984251968" top="0.55118110236220474" bottom="0.55118110236220474" header="0.31496062992125984" footer="0.31496062992125984"/>
  <pageSetup paperSize="9" scale="51" fitToHeight="0" orientation="landscape" r:id="rId2"/>
  <headerFooter>
    <oddHeader>&amp;C&amp;A</oddHeader>
    <oddFooter>&amp;C&amp;F,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2550-5A96-4CC1-9DFB-290BE8118D3E}">
  <dimension ref="A1:D128"/>
  <sheetViews>
    <sheetView zoomScaleNormal="100" workbookViewId="0">
      <selection activeCell="C36" sqref="C36"/>
    </sheetView>
  </sheetViews>
  <sheetFormatPr defaultRowHeight="15" x14ac:dyDescent="0.25"/>
  <cols>
    <col min="1" max="1" width="2.85546875" customWidth="1"/>
    <col min="2" max="3" width="82.28515625" customWidth="1"/>
    <col min="4" max="4" width="91.42578125" style="1" customWidth="1"/>
  </cols>
  <sheetData>
    <row r="1" spans="2:4" ht="15.75" thickBot="1" x14ac:dyDescent="0.3"/>
    <row r="2" spans="2:4" ht="16.5" thickTop="1" thickBot="1" x14ac:dyDescent="0.3">
      <c r="B2" s="255" t="s">
        <v>583</v>
      </c>
      <c r="C2" s="256" t="s">
        <v>1</v>
      </c>
      <c r="D2" s="257" t="s">
        <v>584</v>
      </c>
    </row>
    <row r="3" spans="2:4" ht="15.75" thickTop="1" x14ac:dyDescent="0.25">
      <c r="B3" s="382" t="s">
        <v>1350</v>
      </c>
      <c r="C3" s="383"/>
      <c r="D3" s="384"/>
    </row>
    <row r="4" spans="2:4" x14ac:dyDescent="0.25">
      <c r="B4" s="385" t="s">
        <v>1351</v>
      </c>
      <c r="C4" s="386"/>
      <c r="D4" s="387"/>
    </row>
    <row r="5" spans="2:4" x14ac:dyDescent="0.25">
      <c r="B5" s="385" t="s">
        <v>1352</v>
      </c>
      <c r="C5" s="386"/>
      <c r="D5" s="387"/>
    </row>
    <row r="6" spans="2:4" x14ac:dyDescent="0.25">
      <c r="B6" s="388" t="s">
        <v>1353</v>
      </c>
      <c r="C6" s="386"/>
      <c r="D6" s="387"/>
    </row>
    <row r="7" spans="2:4" x14ac:dyDescent="0.25">
      <c r="B7" s="385" t="s">
        <v>1354</v>
      </c>
      <c r="C7" s="386"/>
      <c r="D7" s="387"/>
    </row>
    <row r="8" spans="2:4" x14ac:dyDescent="0.25">
      <c r="B8" s="385" t="s">
        <v>1355</v>
      </c>
      <c r="C8" s="386"/>
      <c r="D8" s="387"/>
    </row>
    <row r="9" spans="2:4" x14ac:dyDescent="0.25">
      <c r="B9" s="385" t="s">
        <v>1356</v>
      </c>
      <c r="C9" s="386"/>
      <c r="D9" s="387"/>
    </row>
    <row r="10" spans="2:4" x14ac:dyDescent="0.25">
      <c r="B10" s="385" t="s">
        <v>1357</v>
      </c>
      <c r="C10" s="386"/>
      <c r="D10" s="387"/>
    </row>
    <row r="11" spans="2:4" x14ac:dyDescent="0.25">
      <c r="B11" s="385" t="s">
        <v>1358</v>
      </c>
      <c r="C11" s="386"/>
      <c r="D11" s="387"/>
    </row>
    <row r="12" spans="2:4" x14ac:dyDescent="0.25">
      <c r="B12" s="385" t="s">
        <v>1359</v>
      </c>
      <c r="C12" s="386"/>
      <c r="D12" s="387"/>
    </row>
    <row r="13" spans="2:4" x14ac:dyDescent="0.25">
      <c r="B13" s="388" t="s">
        <v>1360</v>
      </c>
      <c r="C13" s="386"/>
      <c r="D13" s="387"/>
    </row>
    <row r="14" spans="2:4" x14ac:dyDescent="0.25">
      <c r="B14" s="385" t="s">
        <v>1361</v>
      </c>
      <c r="C14" s="386"/>
      <c r="D14" s="387"/>
    </row>
    <row r="15" spans="2:4" x14ac:dyDescent="0.25">
      <c r="B15" s="385" t="s">
        <v>1362</v>
      </c>
      <c r="C15" s="386"/>
      <c r="D15" s="387"/>
    </row>
    <row r="16" spans="2:4" x14ac:dyDescent="0.25">
      <c r="B16" s="385" t="s">
        <v>1363</v>
      </c>
      <c r="C16" s="386"/>
      <c r="D16" s="387"/>
    </row>
    <row r="17" spans="2:4" x14ac:dyDescent="0.25">
      <c r="B17" s="385" t="s">
        <v>1364</v>
      </c>
      <c r="C17" s="386"/>
      <c r="D17" s="387"/>
    </row>
    <row r="18" spans="2:4" x14ac:dyDescent="0.25">
      <c r="B18" s="385" t="s">
        <v>926</v>
      </c>
      <c r="C18" s="386"/>
      <c r="D18" s="387"/>
    </row>
    <row r="19" spans="2:4" x14ac:dyDescent="0.25">
      <c r="B19" s="385" t="s">
        <v>1365</v>
      </c>
      <c r="C19" s="386"/>
      <c r="D19" s="387"/>
    </row>
    <row r="20" spans="2:4" x14ac:dyDescent="0.25">
      <c r="B20" s="385" t="s">
        <v>267</v>
      </c>
      <c r="C20" s="386"/>
      <c r="D20" s="387"/>
    </row>
    <row r="21" spans="2:4" x14ac:dyDescent="0.25">
      <c r="B21" s="385" t="s">
        <v>1366</v>
      </c>
      <c r="C21" s="386"/>
      <c r="D21" s="387"/>
    </row>
    <row r="22" spans="2:4" x14ac:dyDescent="0.25">
      <c r="B22" s="385" t="s">
        <v>1367</v>
      </c>
      <c r="C22" s="386"/>
      <c r="D22" s="387"/>
    </row>
    <row r="23" spans="2:4" x14ac:dyDescent="0.25">
      <c r="B23" s="385" t="s">
        <v>1368</v>
      </c>
      <c r="C23" s="386"/>
      <c r="D23" s="387"/>
    </row>
    <row r="24" spans="2:4" x14ac:dyDescent="0.25">
      <c r="B24" s="385" t="s">
        <v>1369</v>
      </c>
      <c r="C24" s="386"/>
      <c r="D24" s="387"/>
    </row>
    <row r="25" spans="2:4" x14ac:dyDescent="0.25">
      <c r="B25" s="385" t="s">
        <v>1370</v>
      </c>
      <c r="C25" s="386"/>
      <c r="D25" s="387"/>
    </row>
    <row r="26" spans="2:4" x14ac:dyDescent="0.25">
      <c r="B26" s="388" t="s">
        <v>1371</v>
      </c>
      <c r="C26" s="386"/>
      <c r="D26" s="387"/>
    </row>
    <row r="27" spans="2:4" x14ac:dyDescent="0.25">
      <c r="B27" s="385" t="s">
        <v>1372</v>
      </c>
      <c r="C27" s="386"/>
      <c r="D27" s="387"/>
    </row>
    <row r="28" spans="2:4" x14ac:dyDescent="0.25">
      <c r="B28" s="385" t="s">
        <v>1373</v>
      </c>
      <c r="C28" s="386"/>
      <c r="D28" s="387"/>
    </row>
    <row r="29" spans="2:4" x14ac:dyDescent="0.25">
      <c r="B29" s="385" t="s">
        <v>1374</v>
      </c>
      <c r="C29" s="386"/>
      <c r="D29" s="387"/>
    </row>
    <row r="30" spans="2:4" x14ac:dyDescent="0.25">
      <c r="B30" s="388" t="s">
        <v>1375</v>
      </c>
      <c r="C30" s="386"/>
      <c r="D30" s="387"/>
    </row>
    <row r="31" spans="2:4" x14ac:dyDescent="0.25">
      <c r="B31" s="385" t="s">
        <v>1376</v>
      </c>
      <c r="C31" s="386"/>
      <c r="D31" s="387"/>
    </row>
    <row r="32" spans="2:4" x14ac:dyDescent="0.25">
      <c r="B32" s="385" t="s">
        <v>1377</v>
      </c>
      <c r="C32" s="386"/>
      <c r="D32" s="387"/>
    </row>
    <row r="33" spans="2:4" x14ac:dyDescent="0.25">
      <c r="B33" s="385" t="s">
        <v>1378</v>
      </c>
      <c r="C33" s="386"/>
      <c r="D33" s="387"/>
    </row>
    <row r="34" spans="2:4" x14ac:dyDescent="0.25">
      <c r="B34" s="385" t="s">
        <v>1379</v>
      </c>
      <c r="C34" s="386"/>
      <c r="D34" s="387"/>
    </row>
    <row r="35" spans="2:4" x14ac:dyDescent="0.25">
      <c r="B35" s="385" t="s">
        <v>1380</v>
      </c>
      <c r="C35" s="386"/>
      <c r="D35" s="387"/>
    </row>
    <row r="36" spans="2:4" x14ac:dyDescent="0.25">
      <c r="B36" s="385" t="s">
        <v>1381</v>
      </c>
      <c r="C36" s="386"/>
      <c r="D36" s="387"/>
    </row>
    <row r="37" spans="2:4" x14ac:dyDescent="0.25">
      <c r="B37" s="385" t="s">
        <v>1382</v>
      </c>
      <c r="C37" s="386"/>
      <c r="D37" s="387"/>
    </row>
    <row r="38" spans="2:4" x14ac:dyDescent="0.25">
      <c r="B38" s="385" t="s">
        <v>272</v>
      </c>
      <c r="C38" s="386"/>
      <c r="D38" s="387"/>
    </row>
    <row r="39" spans="2:4" x14ac:dyDescent="0.25">
      <c r="B39" s="385" t="s">
        <v>1383</v>
      </c>
      <c r="C39" s="386"/>
      <c r="D39" s="387"/>
    </row>
    <row r="40" spans="2:4" x14ac:dyDescent="0.25">
      <c r="B40" s="385" t="s">
        <v>1384</v>
      </c>
      <c r="C40" s="386"/>
      <c r="D40" s="387"/>
    </row>
    <row r="41" spans="2:4" x14ac:dyDescent="0.25">
      <c r="B41" s="385" t="s">
        <v>1385</v>
      </c>
      <c r="C41" s="386"/>
      <c r="D41" s="387"/>
    </row>
    <row r="42" spans="2:4" x14ac:dyDescent="0.25">
      <c r="B42" s="385" t="s">
        <v>928</v>
      </c>
      <c r="C42" s="386"/>
      <c r="D42" s="387"/>
    </row>
    <row r="43" spans="2:4" x14ac:dyDescent="0.25">
      <c r="B43" s="385" t="s">
        <v>1386</v>
      </c>
      <c r="C43" s="386"/>
      <c r="D43" s="387"/>
    </row>
    <row r="44" spans="2:4" x14ac:dyDescent="0.25">
      <c r="B44" s="385" t="s">
        <v>1387</v>
      </c>
      <c r="C44" s="386"/>
      <c r="D44" s="387"/>
    </row>
    <row r="45" spans="2:4" x14ac:dyDescent="0.25">
      <c r="B45" s="388" t="s">
        <v>1388</v>
      </c>
      <c r="C45" s="386"/>
      <c r="D45" s="387"/>
    </row>
    <row r="46" spans="2:4" x14ac:dyDescent="0.25">
      <c r="B46" s="385" t="s">
        <v>1082</v>
      </c>
      <c r="C46" s="386"/>
      <c r="D46" s="387"/>
    </row>
    <row r="47" spans="2:4" x14ac:dyDescent="0.25">
      <c r="B47" s="385" t="s">
        <v>1389</v>
      </c>
      <c r="C47" s="386"/>
      <c r="D47" s="387"/>
    </row>
    <row r="48" spans="2:4" x14ac:dyDescent="0.25">
      <c r="B48" s="385" t="s">
        <v>1390</v>
      </c>
      <c r="C48" s="386"/>
      <c r="D48" s="387"/>
    </row>
    <row r="49" spans="2:4" x14ac:dyDescent="0.25">
      <c r="B49" s="385" t="s">
        <v>1391</v>
      </c>
      <c r="C49" s="386"/>
      <c r="D49" s="387"/>
    </row>
    <row r="50" spans="2:4" x14ac:dyDescent="0.25">
      <c r="B50" s="385" t="s">
        <v>1392</v>
      </c>
      <c r="C50" s="386"/>
      <c r="D50" s="387"/>
    </row>
    <row r="51" spans="2:4" x14ac:dyDescent="0.25">
      <c r="B51" s="388" t="s">
        <v>1393</v>
      </c>
      <c r="C51" s="386"/>
      <c r="D51" s="387"/>
    </row>
    <row r="52" spans="2:4" x14ac:dyDescent="0.25">
      <c r="B52" s="385" t="s">
        <v>1394</v>
      </c>
      <c r="C52" s="386"/>
      <c r="D52" s="387"/>
    </row>
    <row r="53" spans="2:4" x14ac:dyDescent="0.25">
      <c r="B53" s="385" t="s">
        <v>1395</v>
      </c>
      <c r="C53" s="386"/>
      <c r="D53" s="387"/>
    </row>
    <row r="54" spans="2:4" x14ac:dyDescent="0.25">
      <c r="B54" s="385" t="s">
        <v>1396</v>
      </c>
      <c r="C54" s="386"/>
      <c r="D54" s="387"/>
    </row>
    <row r="55" spans="2:4" x14ac:dyDescent="0.25">
      <c r="B55" s="385" t="s">
        <v>1397</v>
      </c>
      <c r="C55" s="386"/>
      <c r="D55" s="387"/>
    </row>
    <row r="56" spans="2:4" x14ac:dyDescent="0.25">
      <c r="B56" s="385" t="s">
        <v>1398</v>
      </c>
      <c r="C56" s="386"/>
      <c r="D56" s="387"/>
    </row>
    <row r="57" spans="2:4" x14ac:dyDescent="0.25">
      <c r="B57" s="385" t="s">
        <v>1399</v>
      </c>
      <c r="C57" s="386"/>
      <c r="D57" s="387"/>
    </row>
    <row r="58" spans="2:4" x14ac:dyDescent="0.25">
      <c r="B58" s="385" t="s">
        <v>1400</v>
      </c>
      <c r="C58" s="386"/>
      <c r="D58" s="387"/>
    </row>
    <row r="59" spans="2:4" x14ac:dyDescent="0.25">
      <c r="B59" s="385" t="s">
        <v>1401</v>
      </c>
      <c r="C59" s="386"/>
      <c r="D59" s="387"/>
    </row>
    <row r="60" spans="2:4" x14ac:dyDescent="0.25">
      <c r="B60" s="385" t="s">
        <v>1402</v>
      </c>
      <c r="C60" s="386"/>
      <c r="D60" s="387"/>
    </row>
    <row r="61" spans="2:4" x14ac:dyDescent="0.25">
      <c r="B61" s="385" t="s">
        <v>1403</v>
      </c>
      <c r="C61" s="386"/>
      <c r="D61" s="387"/>
    </row>
    <row r="62" spans="2:4" x14ac:dyDescent="0.25">
      <c r="B62" s="385" t="s">
        <v>1404</v>
      </c>
      <c r="C62" s="386"/>
      <c r="D62" s="387"/>
    </row>
    <row r="63" spans="2:4" x14ac:dyDescent="0.25">
      <c r="B63" s="385" t="s">
        <v>1405</v>
      </c>
      <c r="C63" s="386"/>
      <c r="D63" s="387"/>
    </row>
    <row r="64" spans="2:4" x14ac:dyDescent="0.25">
      <c r="B64" s="385" t="s">
        <v>1406</v>
      </c>
      <c r="C64" s="386"/>
      <c r="D64" s="387"/>
    </row>
    <row r="65" spans="2:4" x14ac:dyDescent="0.25">
      <c r="B65" s="385" t="s">
        <v>1407</v>
      </c>
      <c r="C65" s="386"/>
      <c r="D65" s="387"/>
    </row>
    <row r="66" spans="2:4" x14ac:dyDescent="0.25">
      <c r="B66" s="385" t="s">
        <v>1408</v>
      </c>
      <c r="C66" s="386"/>
      <c r="D66" s="387"/>
    </row>
    <row r="67" spans="2:4" x14ac:dyDescent="0.25">
      <c r="B67" s="385" t="s">
        <v>1409</v>
      </c>
      <c r="C67" s="386"/>
      <c r="D67" s="387"/>
    </row>
    <row r="68" spans="2:4" x14ac:dyDescent="0.25">
      <c r="B68" s="385" t="s">
        <v>1410</v>
      </c>
      <c r="C68" s="386"/>
      <c r="D68" s="387"/>
    </row>
    <row r="69" spans="2:4" x14ac:dyDescent="0.25">
      <c r="B69" s="385" t="s">
        <v>1411</v>
      </c>
      <c r="C69" s="386"/>
      <c r="D69" s="387"/>
    </row>
    <row r="70" spans="2:4" x14ac:dyDescent="0.25">
      <c r="B70" s="385" t="s">
        <v>1412</v>
      </c>
      <c r="C70" s="386"/>
      <c r="D70" s="387"/>
    </row>
    <row r="71" spans="2:4" x14ac:dyDescent="0.25">
      <c r="B71" s="385" t="s">
        <v>1413</v>
      </c>
      <c r="C71" s="386"/>
      <c r="D71" s="387"/>
    </row>
    <row r="72" spans="2:4" x14ac:dyDescent="0.25">
      <c r="B72" s="385" t="s">
        <v>1414</v>
      </c>
      <c r="C72" s="386"/>
      <c r="D72" s="387"/>
    </row>
    <row r="73" spans="2:4" x14ac:dyDescent="0.25">
      <c r="B73" s="385" t="s">
        <v>1415</v>
      </c>
      <c r="C73" s="386"/>
      <c r="D73" s="387"/>
    </row>
    <row r="74" spans="2:4" x14ac:dyDescent="0.25">
      <c r="B74" s="385" t="s">
        <v>1416</v>
      </c>
      <c r="C74" s="386"/>
      <c r="D74" s="387"/>
    </row>
    <row r="75" spans="2:4" x14ac:dyDescent="0.25">
      <c r="B75" s="385" t="s">
        <v>1417</v>
      </c>
      <c r="C75" s="386"/>
      <c r="D75" s="387"/>
    </row>
    <row r="76" spans="2:4" x14ac:dyDescent="0.25">
      <c r="B76" s="385" t="s">
        <v>1418</v>
      </c>
      <c r="C76" s="386"/>
      <c r="D76" s="387"/>
    </row>
    <row r="77" spans="2:4" x14ac:dyDescent="0.25">
      <c r="B77" s="385" t="s">
        <v>1419</v>
      </c>
      <c r="C77" s="386"/>
      <c r="D77" s="387"/>
    </row>
    <row r="78" spans="2:4" x14ac:dyDescent="0.25">
      <c r="B78" s="388" t="s">
        <v>1420</v>
      </c>
      <c r="C78" s="386"/>
      <c r="D78" s="387"/>
    </row>
    <row r="79" spans="2:4" x14ac:dyDescent="0.25">
      <c r="B79" s="385" t="s">
        <v>1421</v>
      </c>
      <c r="C79" s="386"/>
      <c r="D79" s="387"/>
    </row>
    <row r="80" spans="2:4" x14ac:dyDescent="0.25">
      <c r="B80" s="385" t="s">
        <v>1422</v>
      </c>
      <c r="C80" s="386"/>
      <c r="D80" s="387"/>
    </row>
    <row r="81" spans="1:4" x14ac:dyDescent="0.25">
      <c r="B81" s="385" t="s">
        <v>1423</v>
      </c>
      <c r="C81" s="386"/>
      <c r="D81" s="387"/>
    </row>
    <row r="82" spans="1:4" x14ac:dyDescent="0.25">
      <c r="B82" s="385" t="s">
        <v>1424</v>
      </c>
      <c r="C82" s="386"/>
      <c r="D82" s="387"/>
    </row>
    <row r="83" spans="1:4" x14ac:dyDescent="0.25">
      <c r="B83" s="385" t="s">
        <v>1425</v>
      </c>
      <c r="C83" s="386"/>
      <c r="D83" s="387"/>
    </row>
    <row r="84" spans="1:4" x14ac:dyDescent="0.25">
      <c r="B84" s="385" t="s">
        <v>1426</v>
      </c>
      <c r="C84" s="386"/>
      <c r="D84" s="387"/>
    </row>
    <row r="85" spans="1:4" ht="15.75" thickBot="1" x14ac:dyDescent="0.3">
      <c r="B85" s="389" t="s">
        <v>1085</v>
      </c>
      <c r="C85" s="390"/>
      <c r="D85" s="391"/>
    </row>
    <row r="86" spans="1:4" ht="15.75" thickTop="1" x14ac:dyDescent="0.25">
      <c r="B86" s="392"/>
    </row>
    <row r="87" spans="1:4" x14ac:dyDescent="0.25">
      <c r="A87" s="393"/>
      <c r="B87" s="394" t="s">
        <v>1427</v>
      </c>
    </row>
    <row r="88" spans="1:4" ht="15.75" thickBot="1" x14ac:dyDescent="0.3"/>
    <row r="89" spans="1:4" ht="16.5" thickTop="1" thickBot="1" x14ac:dyDescent="0.3">
      <c r="B89" s="255" t="s">
        <v>583</v>
      </c>
      <c r="C89" s="256" t="s">
        <v>1</v>
      </c>
      <c r="D89" s="257" t="s">
        <v>584</v>
      </c>
    </row>
    <row r="90" spans="1:4" ht="15.75" thickTop="1" x14ac:dyDescent="0.25">
      <c r="A90" s="20"/>
      <c r="B90" s="395" t="s">
        <v>808</v>
      </c>
      <c r="C90" s="395" t="s">
        <v>809</v>
      </c>
      <c r="D90" s="396" t="s">
        <v>1428</v>
      </c>
    </row>
    <row r="91" spans="1:4" x14ac:dyDescent="0.25">
      <c r="A91" s="20"/>
      <c r="B91" s="395"/>
      <c r="C91" s="395" t="s">
        <v>810</v>
      </c>
      <c r="D91" s="180"/>
    </row>
    <row r="92" spans="1:4" x14ac:dyDescent="0.25">
      <c r="A92" s="20"/>
      <c r="B92" s="395"/>
      <c r="C92" s="395" t="s">
        <v>811</v>
      </c>
      <c r="D92" s="180"/>
    </row>
    <row r="93" spans="1:4" x14ac:dyDescent="0.25">
      <c r="A93" s="20"/>
      <c r="B93" s="397"/>
      <c r="C93" s="398" t="s">
        <v>812</v>
      </c>
      <c r="D93" s="305"/>
    </row>
    <row r="94" spans="1:4" x14ac:dyDescent="0.25">
      <c r="A94" s="20"/>
      <c r="B94" s="399" t="s">
        <v>813</v>
      </c>
      <c r="C94" s="400" t="s">
        <v>814</v>
      </c>
      <c r="D94" s="401"/>
    </row>
    <row r="95" spans="1:4" x14ac:dyDescent="0.25">
      <c r="A95" s="20"/>
      <c r="B95" s="395" t="s">
        <v>63</v>
      </c>
      <c r="C95" s="395" t="s">
        <v>815</v>
      </c>
      <c r="D95" s="180"/>
    </row>
    <row r="96" spans="1:4" x14ac:dyDescent="0.25">
      <c r="A96" s="20"/>
      <c r="B96" s="395"/>
      <c r="C96" s="395" t="s">
        <v>816</v>
      </c>
      <c r="D96" s="180"/>
    </row>
    <row r="97" spans="1:4" x14ac:dyDescent="0.25">
      <c r="A97" s="20"/>
      <c r="B97" s="395"/>
      <c r="C97" s="395" t="s">
        <v>817</v>
      </c>
      <c r="D97" s="180"/>
    </row>
    <row r="98" spans="1:4" x14ac:dyDescent="0.25">
      <c r="A98" s="20"/>
      <c r="B98" s="395"/>
      <c r="C98" s="395" t="s">
        <v>818</v>
      </c>
      <c r="D98" s="180"/>
    </row>
    <row r="99" spans="1:4" x14ac:dyDescent="0.25">
      <c r="A99" s="20"/>
      <c r="B99" s="395"/>
      <c r="C99" s="395" t="s">
        <v>819</v>
      </c>
      <c r="D99" s="180"/>
    </row>
    <row r="100" spans="1:4" x14ac:dyDescent="0.25">
      <c r="A100" s="20"/>
      <c r="B100" s="397"/>
      <c r="C100" s="398" t="s">
        <v>820</v>
      </c>
      <c r="D100" s="305"/>
    </row>
    <row r="101" spans="1:4" x14ac:dyDescent="0.25">
      <c r="A101" s="20"/>
      <c r="B101" s="395" t="s">
        <v>821</v>
      </c>
      <c r="C101" s="395" t="s">
        <v>822</v>
      </c>
      <c r="D101" s="180"/>
    </row>
    <row r="102" spans="1:4" ht="15.75" thickBot="1" x14ac:dyDescent="0.3">
      <c r="A102" s="20"/>
      <c r="B102" s="402"/>
      <c r="C102" s="403" t="s">
        <v>823</v>
      </c>
      <c r="D102" s="404"/>
    </row>
    <row r="103" spans="1:4" ht="15.75" thickTop="1" x14ac:dyDescent="0.25">
      <c r="B103" s="392"/>
    </row>
    <row r="104" spans="1:4" x14ac:dyDescent="0.25">
      <c r="A104" s="393"/>
      <c r="B104" s="405" t="s">
        <v>1429</v>
      </c>
    </row>
    <row r="105" spans="1:4" ht="15.75" thickBot="1" x14ac:dyDescent="0.3"/>
    <row r="106" spans="1:4" ht="16.5" thickTop="1" thickBot="1" x14ac:dyDescent="0.3">
      <c r="B106" s="255" t="s">
        <v>583</v>
      </c>
      <c r="C106" s="256" t="s">
        <v>1</v>
      </c>
      <c r="D106" s="257" t="s">
        <v>584</v>
      </c>
    </row>
    <row r="107" spans="1:4" ht="30.75" thickTop="1" x14ac:dyDescent="0.25">
      <c r="A107" s="20"/>
      <c r="B107" s="395" t="s">
        <v>1430</v>
      </c>
      <c r="C107" s="395" t="s">
        <v>1431</v>
      </c>
      <c r="D107" s="396" t="s">
        <v>1432</v>
      </c>
    </row>
    <row r="108" spans="1:4" ht="30" x14ac:dyDescent="0.25">
      <c r="A108" s="20"/>
      <c r="B108" s="395"/>
      <c r="C108" s="395" t="s">
        <v>1433</v>
      </c>
      <c r="D108" s="180" t="s">
        <v>1434</v>
      </c>
    </row>
    <row r="109" spans="1:4" x14ac:dyDescent="0.25">
      <c r="A109" s="20"/>
      <c r="B109" s="395"/>
      <c r="C109" s="395" t="s">
        <v>1435</v>
      </c>
      <c r="D109" s="180" t="s">
        <v>1436</v>
      </c>
    </row>
    <row r="110" spans="1:4" x14ac:dyDescent="0.25">
      <c r="A110" s="20"/>
      <c r="B110" s="395"/>
      <c r="C110" s="395" t="s">
        <v>1437</v>
      </c>
      <c r="D110" s="176" t="s">
        <v>1438</v>
      </c>
    </row>
    <row r="111" spans="1:4" x14ac:dyDescent="0.25">
      <c r="A111" s="20"/>
      <c r="B111" s="397"/>
      <c r="C111" s="398" t="s">
        <v>314</v>
      </c>
      <c r="D111" s="305" t="s">
        <v>1439</v>
      </c>
    </row>
    <row r="112" spans="1:4" ht="75" x14ac:dyDescent="0.25">
      <c r="A112" s="20"/>
      <c r="B112" s="395" t="s">
        <v>1440</v>
      </c>
      <c r="C112" s="395" t="s">
        <v>1441</v>
      </c>
      <c r="D112" s="180" t="s">
        <v>1442</v>
      </c>
    </row>
    <row r="113" spans="1:4" ht="30" x14ac:dyDescent="0.25">
      <c r="A113" s="20"/>
      <c r="B113" s="395"/>
      <c r="C113" s="395" t="s">
        <v>1443</v>
      </c>
      <c r="D113" s="180" t="s">
        <v>1444</v>
      </c>
    </row>
    <row r="114" spans="1:4" x14ac:dyDescent="0.25">
      <c r="A114" s="20"/>
      <c r="B114" s="395"/>
      <c r="C114" s="395" t="s">
        <v>1445</v>
      </c>
      <c r="D114" s="176" t="s">
        <v>1446</v>
      </c>
    </row>
    <row r="115" spans="1:4" ht="30" x14ac:dyDescent="0.25">
      <c r="A115" s="20"/>
      <c r="B115" s="397"/>
      <c r="C115" s="398" t="s">
        <v>1447</v>
      </c>
      <c r="D115" s="305" t="s">
        <v>1448</v>
      </c>
    </row>
    <row r="116" spans="1:4" x14ac:dyDescent="0.25">
      <c r="A116" s="20"/>
      <c r="B116" s="399" t="s">
        <v>1449</v>
      </c>
      <c r="C116" s="400" t="s">
        <v>1450</v>
      </c>
      <c r="D116" s="401" t="s">
        <v>1451</v>
      </c>
    </row>
    <row r="117" spans="1:4" x14ac:dyDescent="0.25">
      <c r="A117" s="20"/>
      <c r="B117" s="395" t="s">
        <v>1452</v>
      </c>
      <c r="C117" s="395" t="s">
        <v>1453</v>
      </c>
      <c r="D117" s="180" t="s">
        <v>1451</v>
      </c>
    </row>
    <row r="118" spans="1:4" x14ac:dyDescent="0.25">
      <c r="A118" s="20"/>
      <c r="B118" s="395"/>
      <c r="C118" s="395" t="s">
        <v>317</v>
      </c>
      <c r="D118" s="180" t="s">
        <v>1454</v>
      </c>
    </row>
    <row r="119" spans="1:4" ht="15.75" thickBot="1" x14ac:dyDescent="0.3">
      <c r="A119" s="20"/>
      <c r="B119" s="403"/>
      <c r="C119" s="403" t="s">
        <v>1455</v>
      </c>
      <c r="D119" s="404" t="s">
        <v>1456</v>
      </c>
    </row>
    <row r="120" spans="1:4" ht="15.75" thickTop="1" x14ac:dyDescent="0.25">
      <c r="B120" s="392"/>
    </row>
    <row r="121" spans="1:4" x14ac:dyDescent="0.25">
      <c r="A121" s="393"/>
      <c r="B121" s="406" t="s">
        <v>1457</v>
      </c>
    </row>
    <row r="122" spans="1:4" ht="15.75" thickBot="1" x14ac:dyDescent="0.3"/>
    <row r="123" spans="1:4" ht="16.5" thickTop="1" thickBot="1" x14ac:dyDescent="0.3">
      <c r="B123" s="255" t="s">
        <v>583</v>
      </c>
      <c r="C123" s="256" t="s">
        <v>1</v>
      </c>
      <c r="D123" s="257" t="s">
        <v>584</v>
      </c>
    </row>
    <row r="124" spans="1:4" ht="15.75" thickTop="1" x14ac:dyDescent="0.25">
      <c r="A124" s="20"/>
      <c r="B124" s="407" t="s">
        <v>1458</v>
      </c>
      <c r="C124" s="407" t="s">
        <v>1459</v>
      </c>
      <c r="D124" s="408"/>
    </row>
    <row r="125" spans="1:4" x14ac:dyDescent="0.25">
      <c r="A125" s="20"/>
      <c r="B125" s="407"/>
      <c r="C125" s="407" t="s">
        <v>1460</v>
      </c>
      <c r="D125" s="409"/>
    </row>
    <row r="126" spans="1:4" x14ac:dyDescent="0.25">
      <c r="A126" s="20"/>
      <c r="B126" s="407"/>
      <c r="C126" s="407" t="s">
        <v>1461</v>
      </c>
      <c r="D126" s="409"/>
    </row>
    <row r="127" spans="1:4" ht="15.75" thickBot="1" x14ac:dyDescent="0.3">
      <c r="A127" s="20"/>
      <c r="B127" s="410"/>
      <c r="C127" s="411" t="s">
        <v>1462</v>
      </c>
      <c r="D127" s="412"/>
    </row>
    <row r="128" spans="1:4" ht="15.75" thickTop="1" x14ac:dyDescent="0.25"/>
  </sheetData>
  <hyperlinks>
    <hyperlink ref="D110" r:id="rId1" xr:uid="{2CD3E6E5-8934-4653-B317-030B21590112}"/>
    <hyperlink ref="D114" r:id="rId2" xr:uid="{6EEE4166-8DCB-4A5B-A90D-DE02346C9AC6}"/>
  </hyperlinks>
  <pageMargins left="0.62992125984251968" right="0.62992125984251968" top="0.55118110236220474" bottom="0.55118110236220474" header="0.31496062992125984" footer="0.31496062992125984"/>
  <pageSetup paperSize="9" scale="51" fitToHeight="0" orientation="landscape" r:id="rId3"/>
  <headerFooter>
    <oddHeader>&amp;C&amp;A</oddHeader>
    <oddFooter>&amp;C&amp;F,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2798F-9212-40BA-8772-63A32DC5B4FD}">
  <dimension ref="A1:O9"/>
  <sheetViews>
    <sheetView workbookViewId="0"/>
  </sheetViews>
  <sheetFormatPr defaultColWidth="15.7109375" defaultRowHeight="15" customHeight="1" x14ac:dyDescent="0.25"/>
  <sheetData>
    <row r="1" spans="1:15" ht="15" customHeight="1" x14ac:dyDescent="0.25">
      <c r="A1" s="4" t="s">
        <v>0</v>
      </c>
      <c r="B1" s="4" t="s">
        <v>1</v>
      </c>
      <c r="C1" s="4" t="s">
        <v>2</v>
      </c>
      <c r="D1" s="4" t="s">
        <v>439</v>
      </c>
      <c r="E1" s="4" t="s">
        <v>3</v>
      </c>
      <c r="F1" s="4" t="s">
        <v>4</v>
      </c>
      <c r="G1" s="4" t="s">
        <v>5</v>
      </c>
      <c r="H1" s="4" t="s">
        <v>6</v>
      </c>
      <c r="I1" s="4" t="s">
        <v>7</v>
      </c>
      <c r="J1" s="4" t="s">
        <v>8</v>
      </c>
      <c r="K1" s="4" t="s">
        <v>9</v>
      </c>
      <c r="L1" s="4" t="s">
        <v>10</v>
      </c>
      <c r="M1" s="4" t="s">
        <v>12</v>
      </c>
      <c r="N1" s="4" t="s">
        <v>13</v>
      </c>
      <c r="O1" s="4" t="s">
        <v>11</v>
      </c>
    </row>
    <row r="2" spans="1:15" ht="15" customHeight="1" x14ac:dyDescent="0.25">
      <c r="A2" t="s">
        <v>14</v>
      </c>
      <c r="B2" t="s">
        <v>15</v>
      </c>
      <c r="C2" t="s">
        <v>436</v>
      </c>
      <c r="D2" s="3" t="str">
        <f t="shared" ref="D2:D8" si="0">HYPERLINK("http://cardat.github.io/data_inventory/","LINK")</f>
        <v>LINK</v>
      </c>
      <c r="E2" t="s">
        <v>17</v>
      </c>
      <c r="F2" t="s">
        <v>443</v>
      </c>
      <c r="G2" t="s">
        <v>441</v>
      </c>
      <c r="I2" t="s">
        <v>444</v>
      </c>
      <c r="J2" t="s">
        <v>252</v>
      </c>
      <c r="L2" t="s">
        <v>20</v>
      </c>
    </row>
    <row r="3" spans="1:15" ht="15" customHeight="1" x14ac:dyDescent="0.25">
      <c r="A3" t="s">
        <v>14</v>
      </c>
      <c r="B3" t="s">
        <v>22</v>
      </c>
      <c r="C3" t="s">
        <v>437</v>
      </c>
      <c r="D3" s="3" t="str">
        <f t="shared" si="0"/>
        <v>LINK</v>
      </c>
      <c r="E3" t="s">
        <v>17</v>
      </c>
      <c r="F3" t="s">
        <v>443</v>
      </c>
      <c r="I3" t="s">
        <v>52</v>
      </c>
      <c r="J3" t="s">
        <v>446</v>
      </c>
      <c r="L3" t="s">
        <v>269</v>
      </c>
      <c r="M3" t="s">
        <v>21</v>
      </c>
      <c r="O3" t="s">
        <v>447</v>
      </c>
    </row>
    <row r="4" spans="1:15" ht="15" customHeight="1" x14ac:dyDescent="0.25">
      <c r="A4" t="s">
        <v>14</v>
      </c>
      <c r="B4" t="s">
        <v>23</v>
      </c>
      <c r="C4" t="s">
        <v>437</v>
      </c>
      <c r="D4" s="3" t="str">
        <f t="shared" si="0"/>
        <v>LINK</v>
      </c>
      <c r="E4" t="s">
        <v>17</v>
      </c>
      <c r="F4" t="s">
        <v>443</v>
      </c>
      <c r="I4" t="s">
        <v>52</v>
      </c>
      <c r="J4" t="s">
        <v>446</v>
      </c>
      <c r="L4" t="s">
        <v>269</v>
      </c>
      <c r="M4" t="s">
        <v>21</v>
      </c>
      <c r="O4" t="s">
        <v>447</v>
      </c>
    </row>
    <row r="5" spans="1:15" ht="15" customHeight="1" x14ac:dyDescent="0.25">
      <c r="A5" t="s">
        <v>14</v>
      </c>
      <c r="B5" t="s">
        <v>24</v>
      </c>
      <c r="C5" t="s">
        <v>437</v>
      </c>
      <c r="D5" s="3" t="str">
        <f t="shared" si="0"/>
        <v>LINK</v>
      </c>
      <c r="E5" t="s">
        <v>17</v>
      </c>
      <c r="F5" t="s">
        <v>443</v>
      </c>
      <c r="I5" t="s">
        <v>52</v>
      </c>
      <c r="J5" t="s">
        <v>446</v>
      </c>
      <c r="L5" t="s">
        <v>269</v>
      </c>
      <c r="M5" t="s">
        <v>21</v>
      </c>
      <c r="O5" t="s">
        <v>447</v>
      </c>
    </row>
    <row r="6" spans="1:15" ht="15" customHeight="1" x14ac:dyDescent="0.25">
      <c r="A6" t="s">
        <v>14</v>
      </c>
      <c r="B6" t="s">
        <v>25</v>
      </c>
      <c r="C6" t="s">
        <v>437</v>
      </c>
      <c r="D6" s="3" t="str">
        <f t="shared" si="0"/>
        <v>LINK</v>
      </c>
      <c r="E6" t="s">
        <v>17</v>
      </c>
      <c r="F6" t="s">
        <v>443</v>
      </c>
      <c r="I6" t="s">
        <v>52</v>
      </c>
      <c r="J6" t="s">
        <v>446</v>
      </c>
      <c r="L6" t="s">
        <v>269</v>
      </c>
      <c r="M6" t="s">
        <v>21</v>
      </c>
      <c r="O6" t="s">
        <v>447</v>
      </c>
    </row>
    <row r="7" spans="1:15" ht="15" customHeight="1" x14ac:dyDescent="0.25">
      <c r="A7" t="s">
        <v>14</v>
      </c>
      <c r="B7" s="1" t="s">
        <v>26</v>
      </c>
      <c r="C7" t="s">
        <v>436</v>
      </c>
      <c r="D7" s="3" t="str">
        <f t="shared" si="0"/>
        <v>LINK</v>
      </c>
      <c r="E7" t="s">
        <v>17</v>
      </c>
      <c r="F7" t="s">
        <v>443</v>
      </c>
      <c r="I7" t="s">
        <v>444</v>
      </c>
      <c r="J7" t="s">
        <v>252</v>
      </c>
      <c r="L7" t="s">
        <v>20</v>
      </c>
    </row>
    <row r="8" spans="1:15" ht="15" customHeight="1" x14ac:dyDescent="0.25">
      <c r="A8" t="s">
        <v>14</v>
      </c>
      <c r="B8" s="1" t="s">
        <v>27</v>
      </c>
      <c r="C8" t="s">
        <v>436</v>
      </c>
      <c r="D8" s="3" t="str">
        <f t="shared" si="0"/>
        <v>LINK</v>
      </c>
      <c r="E8" t="s">
        <v>17</v>
      </c>
      <c r="F8" t="s">
        <v>443</v>
      </c>
      <c r="G8" t="s">
        <v>442</v>
      </c>
      <c r="I8" t="s">
        <v>444</v>
      </c>
      <c r="J8" t="s">
        <v>252</v>
      </c>
      <c r="L8" t="s">
        <v>20</v>
      </c>
    </row>
    <row r="9" spans="1:15" ht="15" customHeight="1" x14ac:dyDescent="0.25">
      <c r="A9" t="s">
        <v>14</v>
      </c>
      <c r="B9" s="1" t="s">
        <v>28</v>
      </c>
      <c r="C9" s="3" t="str">
        <f>HYPERLINK("https://ads.atmosphere.copernicus.eu/cdsapp#!/dataset/cams-global-reanalysis-eac4?tab=overview","Website")</f>
        <v>Website</v>
      </c>
      <c r="D9" s="3" t="str">
        <f>HYPERLINK("https://ads.atmosphere.copernicus.eu/cdsapp#!/dataset/cams-global-reanalysis-eac4?tab=overview","LINK")</f>
        <v>LINK</v>
      </c>
      <c r="E9" t="s">
        <v>440</v>
      </c>
      <c r="F9" t="s">
        <v>291</v>
      </c>
      <c r="G9" t="s">
        <v>292</v>
      </c>
      <c r="H9" t="s">
        <v>293</v>
      </c>
      <c r="I9" t="s">
        <v>294</v>
      </c>
      <c r="J9" t="s">
        <v>445</v>
      </c>
      <c r="K9" t="s">
        <v>438</v>
      </c>
      <c r="L9" t="s">
        <v>47</v>
      </c>
      <c r="M9" t="s">
        <v>35</v>
      </c>
      <c r="N9" s="3"/>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4EDB3-3713-4B08-9285-E3CA79AF9475}">
  <dimension ref="A1:O12"/>
  <sheetViews>
    <sheetView workbookViewId="0"/>
  </sheetViews>
  <sheetFormatPr defaultColWidth="15.7109375" defaultRowHeight="15" customHeight="1" x14ac:dyDescent="0.25"/>
  <sheetData>
    <row r="1" spans="1:15" ht="15" customHeight="1" x14ac:dyDescent="0.25">
      <c r="A1" s="4" t="s">
        <v>0</v>
      </c>
      <c r="B1" s="4" t="s">
        <v>1</v>
      </c>
      <c r="C1" s="4" t="s">
        <v>2</v>
      </c>
      <c r="D1" s="4" t="s">
        <v>439</v>
      </c>
      <c r="E1" s="4" t="s">
        <v>3</v>
      </c>
      <c r="F1" s="4" t="s">
        <v>4</v>
      </c>
      <c r="G1" s="4" t="s">
        <v>5</v>
      </c>
      <c r="H1" s="4" t="s">
        <v>6</v>
      </c>
      <c r="I1" s="4" t="s">
        <v>7</v>
      </c>
      <c r="J1" s="4" t="s">
        <v>8</v>
      </c>
      <c r="K1" s="4" t="s">
        <v>9</v>
      </c>
      <c r="L1" s="4" t="s">
        <v>10</v>
      </c>
      <c r="M1" s="4" t="s">
        <v>12</v>
      </c>
      <c r="N1" s="4" t="s">
        <v>13</v>
      </c>
      <c r="O1" s="4" t="s">
        <v>11</v>
      </c>
    </row>
    <row r="2" spans="1:15" ht="15" customHeight="1" x14ac:dyDescent="0.25">
      <c r="A2" t="s">
        <v>29</v>
      </c>
      <c r="B2" t="s">
        <v>30</v>
      </c>
      <c r="C2" s="3" t="str">
        <f>HYPERLINK("http://www.bom.gov.au/jsp/awap/temp/index.jsp","WEBSITE")</f>
        <v>WEBSITE</v>
      </c>
      <c r="D2" s="3" t="str">
        <f>HYPERLINK("http://www.bom.gov.au/climate/maps/#tabs=About-maps-and-data","LINK")</f>
        <v>LINK</v>
      </c>
      <c r="E2" t="s">
        <v>457</v>
      </c>
      <c r="F2" t="s">
        <v>458</v>
      </c>
      <c r="G2" t="s">
        <v>449</v>
      </c>
      <c r="H2" t="s">
        <v>19</v>
      </c>
      <c r="I2" s="1" t="s">
        <v>32</v>
      </c>
      <c r="J2" t="s">
        <v>19</v>
      </c>
      <c r="K2" t="s">
        <v>33</v>
      </c>
      <c r="L2" t="s">
        <v>20</v>
      </c>
      <c r="M2" t="s">
        <v>454</v>
      </c>
    </row>
    <row r="3" spans="1:15" ht="15" customHeight="1" x14ac:dyDescent="0.25">
      <c r="A3" t="s">
        <v>29</v>
      </c>
      <c r="B3" t="s">
        <v>36</v>
      </c>
      <c r="C3" s="3" t="str">
        <f>HYPERLINK("http://www.bom.gov.au/climate/maps/rainfall/","WEBSITE")</f>
        <v>WEBSITE</v>
      </c>
      <c r="D3" s="3" t="str">
        <f>HYPERLINK("http://www.bom.gov.au/climate/maps/#tabs=About-maps-and-data","LINK")</f>
        <v>LINK</v>
      </c>
      <c r="E3" t="s">
        <v>457</v>
      </c>
      <c r="F3" t="s">
        <v>458</v>
      </c>
      <c r="G3" t="s">
        <v>450</v>
      </c>
      <c r="H3" t="s">
        <v>19</v>
      </c>
      <c r="I3" s="1" t="s">
        <v>32</v>
      </c>
      <c r="J3" t="s">
        <v>19</v>
      </c>
      <c r="K3" t="s">
        <v>33</v>
      </c>
      <c r="L3" t="s">
        <v>20</v>
      </c>
      <c r="M3" t="s">
        <v>454</v>
      </c>
    </row>
    <row r="4" spans="1:15" ht="15" customHeight="1" x14ac:dyDescent="0.25">
      <c r="A4" t="s">
        <v>29</v>
      </c>
      <c r="B4" t="s">
        <v>37</v>
      </c>
      <c r="C4" s="3" t="str">
        <f>HYPERLINK("http://www.bom.gov.au/climate/change/about/extremes.shtml","Upon Request")</f>
        <v>Upon Request</v>
      </c>
      <c r="D4" s="3" t="str">
        <f>HYPERLINK("http://www.bom.gov.au/climate/change/about/extremes.shtml","LINK")</f>
        <v>LINK</v>
      </c>
      <c r="E4" t="s">
        <v>459</v>
      </c>
      <c r="F4" t="s">
        <v>458</v>
      </c>
      <c r="G4" t="s">
        <v>18</v>
      </c>
      <c r="H4" t="s">
        <v>19</v>
      </c>
      <c r="I4" s="1" t="s">
        <v>32</v>
      </c>
      <c r="J4" t="s">
        <v>19</v>
      </c>
      <c r="K4" t="s">
        <v>33</v>
      </c>
      <c r="L4" t="s">
        <v>20</v>
      </c>
      <c r="M4" t="s">
        <v>38</v>
      </c>
      <c r="O4" t="s">
        <v>448</v>
      </c>
    </row>
    <row r="5" spans="1:15" ht="15" customHeight="1" x14ac:dyDescent="0.25">
      <c r="A5" t="s">
        <v>29</v>
      </c>
      <c r="B5" t="s">
        <v>39</v>
      </c>
      <c r="C5" s="3" t="str">
        <f>HYPERLINK("http://www.bom.gov.au/climate/change/about/extremes.shtml","Upon Request")</f>
        <v>Upon Request</v>
      </c>
      <c r="D5" s="3" t="str">
        <f>HYPERLINK("http://www.bom.gov.au/climate/change/about/extremes.shtml","LINK")</f>
        <v>LINK</v>
      </c>
      <c r="E5" t="s">
        <v>459</v>
      </c>
      <c r="F5" t="s">
        <v>458</v>
      </c>
      <c r="G5" t="s">
        <v>18</v>
      </c>
      <c r="H5" t="s">
        <v>19</v>
      </c>
      <c r="I5" s="1" t="s">
        <v>32</v>
      </c>
      <c r="J5" t="s">
        <v>19</v>
      </c>
      <c r="K5" t="s">
        <v>33</v>
      </c>
      <c r="L5" t="s">
        <v>20</v>
      </c>
      <c r="M5" t="s">
        <v>38</v>
      </c>
      <c r="O5" t="s">
        <v>448</v>
      </c>
    </row>
    <row r="6" spans="1:15" ht="15" customHeight="1" x14ac:dyDescent="0.25">
      <c r="A6" t="s">
        <v>29</v>
      </c>
      <c r="B6" t="s">
        <v>40</v>
      </c>
      <c r="C6" s="3" t="str">
        <f>HYPERLINK("http://www.bom.gov.au/climate/data-services/solar-information.shtml","WEBSITE")</f>
        <v>WEBSITE</v>
      </c>
      <c r="D6" s="3" t="str">
        <f>HYPERLINK("http://www.bom.gov.au/climate/maps/#tabs=About-maps-and-data","LINK")</f>
        <v>LINK</v>
      </c>
      <c r="E6" t="s">
        <v>457</v>
      </c>
      <c r="F6" t="s">
        <v>458</v>
      </c>
      <c r="G6" t="s">
        <v>451</v>
      </c>
      <c r="H6" t="s">
        <v>19</v>
      </c>
      <c r="I6" s="1" t="s">
        <v>32</v>
      </c>
      <c r="J6" t="s">
        <v>19</v>
      </c>
      <c r="K6" t="s">
        <v>33</v>
      </c>
      <c r="L6" t="s">
        <v>20</v>
      </c>
      <c r="M6" t="s">
        <v>454</v>
      </c>
    </row>
    <row r="7" spans="1:15" ht="15" customHeight="1" x14ac:dyDescent="0.25">
      <c r="A7" t="s">
        <v>29</v>
      </c>
      <c r="B7" t="s">
        <v>41</v>
      </c>
      <c r="C7" s="3" t="str">
        <f>HYPERLINK("http://www.bom.gov.au/uv/data.shtml","WEBSITE")</f>
        <v>WEBSITE</v>
      </c>
      <c r="D7" s="3" t="str">
        <f>HYPERLINK("http://www.bom.gov.au/climate/maps/#tabs=About-maps-and-data","LINK")</f>
        <v>LINK</v>
      </c>
      <c r="E7" t="s">
        <v>457</v>
      </c>
      <c r="F7" t="s">
        <v>458</v>
      </c>
      <c r="G7" t="s">
        <v>18</v>
      </c>
      <c r="H7" t="s">
        <v>19</v>
      </c>
      <c r="I7" s="1" t="s">
        <v>32</v>
      </c>
      <c r="J7" t="s">
        <v>19</v>
      </c>
      <c r="K7" t="s">
        <v>33</v>
      </c>
      <c r="L7" t="s">
        <v>20</v>
      </c>
      <c r="M7" t="s">
        <v>454</v>
      </c>
    </row>
    <row r="8" spans="1:15" ht="15" customHeight="1" x14ac:dyDescent="0.25">
      <c r="A8" t="s">
        <v>29</v>
      </c>
      <c r="B8" t="s">
        <v>42</v>
      </c>
      <c r="C8" s="3" t="str">
        <f>HYPERLINK("http://www.bom.gov.au/jsp/awap/vprp/index.jsp","WEBSITE")</f>
        <v>WEBSITE</v>
      </c>
      <c r="D8" s="3" t="str">
        <f>HYPERLINK("http://www.bom.gov.au/climate/maps/#tabs=About-maps-and-data","LINK")</f>
        <v>LINK</v>
      </c>
      <c r="E8" t="s">
        <v>457</v>
      </c>
      <c r="F8" t="s">
        <v>458</v>
      </c>
      <c r="G8" t="s">
        <v>452</v>
      </c>
      <c r="H8" t="s">
        <v>19</v>
      </c>
      <c r="I8" s="1" t="s">
        <v>43</v>
      </c>
      <c r="J8" t="s">
        <v>19</v>
      </c>
      <c r="K8" t="s">
        <v>33</v>
      </c>
      <c r="L8" t="s">
        <v>20</v>
      </c>
      <c r="M8" t="s">
        <v>454</v>
      </c>
    </row>
    <row r="9" spans="1:15" ht="15" customHeight="1" x14ac:dyDescent="0.25">
      <c r="A9" t="s">
        <v>29</v>
      </c>
      <c r="B9" t="s">
        <v>44</v>
      </c>
      <c r="C9" s="3" t="str">
        <f>HYPERLINK("http://www.bom.gov.au/climate/enso/#tabs=Pacific-Ocean&amp;pacific=SOI","WEBSITE")</f>
        <v>WEBSITE</v>
      </c>
      <c r="D9" s="3" t="str">
        <f>HYPERLINK("http://www.bom.gov.au/climate/maps/#tabs=About-maps-and-data","LINK")</f>
        <v>LINK</v>
      </c>
      <c r="E9" t="s">
        <v>457</v>
      </c>
      <c r="F9" t="s">
        <v>458</v>
      </c>
      <c r="G9" t="s">
        <v>453</v>
      </c>
      <c r="H9" t="s">
        <v>19</v>
      </c>
      <c r="I9" t="s">
        <v>52</v>
      </c>
      <c r="J9" t="s">
        <v>45</v>
      </c>
      <c r="K9" t="s">
        <v>46</v>
      </c>
      <c r="L9" t="s">
        <v>47</v>
      </c>
      <c r="M9" t="s">
        <v>454</v>
      </c>
    </row>
    <row r="10" spans="1:15" ht="15" customHeight="1" x14ac:dyDescent="0.25">
      <c r="A10" t="s">
        <v>29</v>
      </c>
      <c r="B10" t="s">
        <v>30</v>
      </c>
      <c r="C10" s="3" t="str">
        <f>HYPERLINK("https://data.aurin.org.au/dataset/unsw-cfrc-geonode-airtemp-sydney-na","WEBSITE")</f>
        <v>WEBSITE</v>
      </c>
      <c r="D10" s="3" t="str">
        <f>HYPERLINK("http://www.bom.gov.au/climate/maps/#tabs=About-maps-and-data","LINK")</f>
        <v>LINK</v>
      </c>
      <c r="E10" t="s">
        <v>48</v>
      </c>
      <c r="F10" t="s">
        <v>49</v>
      </c>
      <c r="G10" t="s">
        <v>50</v>
      </c>
      <c r="H10" t="s">
        <v>51</v>
      </c>
      <c r="I10" t="s">
        <v>52</v>
      </c>
      <c r="J10" t="s">
        <v>460</v>
      </c>
      <c r="K10" t="s">
        <v>54</v>
      </c>
      <c r="L10" t="s">
        <v>55</v>
      </c>
      <c r="M10" t="s">
        <v>56</v>
      </c>
      <c r="N10" s="2">
        <v>44264</v>
      </c>
    </row>
    <row r="11" spans="1:15" ht="15" customHeight="1" x14ac:dyDescent="0.25">
      <c r="A11" t="s">
        <v>29</v>
      </c>
      <c r="B11" t="s">
        <v>57</v>
      </c>
      <c r="C11" s="3" t="str">
        <f>HYPERLINK("https://data.dea.ga.gov.au/?prefix=WOfS/","WEBSITE")</f>
        <v>WEBSITE</v>
      </c>
      <c r="D11" s="3" t="str">
        <f>HYPERLINK("https://data.dea.ga.gov.au/?prefix=WOfS/WOFLs/v2.1.5/combined/x_-10/y_-11/1987/05/26/","LINK")</f>
        <v>LINK</v>
      </c>
      <c r="E11" t="s">
        <v>462</v>
      </c>
      <c r="F11" t="s">
        <v>58</v>
      </c>
      <c r="G11" t="s">
        <v>461</v>
      </c>
      <c r="I11" t="s">
        <v>59</v>
      </c>
      <c r="J11" t="s">
        <v>45</v>
      </c>
      <c r="K11" t="s">
        <v>380</v>
      </c>
      <c r="L11" t="s">
        <v>20</v>
      </c>
      <c r="M11" t="s">
        <v>56</v>
      </c>
    </row>
    <row r="12" spans="1:15" ht="15" customHeight="1" x14ac:dyDescent="0.25">
      <c r="A12" t="s">
        <v>29</v>
      </c>
      <c r="B12" t="s">
        <v>60</v>
      </c>
      <c r="C12" s="3" t="str">
        <f>HYPERLINK("https://neo.sci.gsfc.nasa.gov/view.php?datasetId=MOD14A1_M_FIRE","WEBSITE")</f>
        <v>WEBSITE</v>
      </c>
      <c r="D12" s="3" t="str">
        <f>HYPERLINK("https://neo.sci.gsfc.nasa.gov/view.php?datasetId=MOD14A1_M_FIRE","LINK")</f>
        <v>LINK</v>
      </c>
      <c r="E12" t="s">
        <v>455</v>
      </c>
      <c r="F12" t="s">
        <v>456</v>
      </c>
      <c r="G12" t="s">
        <v>18</v>
      </c>
      <c r="I12" t="s">
        <v>62</v>
      </c>
      <c r="J12" t="s">
        <v>45</v>
      </c>
      <c r="L12" t="s">
        <v>47</v>
      </c>
      <c r="M12" t="s">
        <v>56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544B9-2A1E-44C8-98EC-8D055F9BA84C}">
  <dimension ref="A1:O7"/>
  <sheetViews>
    <sheetView workbookViewId="0"/>
  </sheetViews>
  <sheetFormatPr defaultColWidth="15.7109375" defaultRowHeight="15" customHeight="1" x14ac:dyDescent="0.25"/>
  <sheetData>
    <row r="1" spans="1:15" ht="15" customHeight="1" x14ac:dyDescent="0.25">
      <c r="A1" s="4" t="s">
        <v>0</v>
      </c>
      <c r="B1" s="4" t="s">
        <v>1</v>
      </c>
      <c r="C1" s="4" t="s">
        <v>2</v>
      </c>
      <c r="D1" s="4" t="s">
        <v>435</v>
      </c>
      <c r="E1" s="4" t="s">
        <v>3</v>
      </c>
      <c r="F1" s="4" t="s">
        <v>4</v>
      </c>
      <c r="G1" s="4" t="s">
        <v>5</v>
      </c>
      <c r="H1" s="4" t="s">
        <v>6</v>
      </c>
      <c r="I1" s="4" t="s">
        <v>7</v>
      </c>
      <c r="J1" s="4" t="s">
        <v>8</v>
      </c>
      <c r="K1" s="4" t="s">
        <v>9</v>
      </c>
      <c r="L1" s="4" t="s">
        <v>10</v>
      </c>
      <c r="M1" s="4" t="s">
        <v>12</v>
      </c>
      <c r="N1" s="4" t="s">
        <v>13</v>
      </c>
      <c r="O1" s="4" t="s">
        <v>11</v>
      </c>
    </row>
    <row r="2" spans="1:15" ht="15" customHeight="1" x14ac:dyDescent="0.25">
      <c r="A2" t="s">
        <v>63</v>
      </c>
      <c r="B2" t="s">
        <v>64</v>
      </c>
      <c r="C2" t="s">
        <v>16</v>
      </c>
      <c r="D2" s="3" t="str">
        <f>HYPERLINK("http://www.bom.gov.au/water/groundwater/ngis/documentation.shtml","LINK")</f>
        <v>LINK</v>
      </c>
      <c r="E2" s="5" t="s">
        <v>463</v>
      </c>
      <c r="F2" t="s">
        <v>31</v>
      </c>
      <c r="G2" t="s">
        <v>18</v>
      </c>
      <c r="H2" t="s">
        <v>19</v>
      </c>
      <c r="I2" s="1" t="s">
        <v>32</v>
      </c>
      <c r="J2" t="s">
        <v>19</v>
      </c>
      <c r="K2" t="s">
        <v>33</v>
      </c>
      <c r="L2" t="s">
        <v>20</v>
      </c>
      <c r="M2" t="s">
        <v>454</v>
      </c>
      <c r="O2" t="s">
        <v>34</v>
      </c>
    </row>
    <row r="3" spans="1:15" ht="15" customHeight="1" x14ac:dyDescent="0.25">
      <c r="A3" t="s">
        <v>63</v>
      </c>
      <c r="B3" t="s">
        <v>65</v>
      </c>
      <c r="C3" s="3" t="str">
        <f>HYPERLINK("http://www.bom.gov.au/water/landscape/","WEBSITE")</f>
        <v>WEBSITE</v>
      </c>
      <c r="D3" s="3" t="str">
        <f>HYPERLINK("http://www.bom.gov.au/water/groundwater/ngis/documentation.shtml","LINK")</f>
        <v>LINK</v>
      </c>
      <c r="E3" s="5" t="s">
        <v>463</v>
      </c>
      <c r="F3" t="s">
        <v>31</v>
      </c>
      <c r="G3" t="s">
        <v>18</v>
      </c>
      <c r="H3" t="s">
        <v>19</v>
      </c>
      <c r="I3" s="1" t="s">
        <v>32</v>
      </c>
      <c r="J3" t="s">
        <v>19</v>
      </c>
      <c r="K3" t="s">
        <v>33</v>
      </c>
      <c r="L3" t="s">
        <v>20</v>
      </c>
      <c r="M3" t="s">
        <v>454</v>
      </c>
      <c r="O3" t="s">
        <v>34</v>
      </c>
    </row>
    <row r="4" spans="1:15" ht="15" customHeight="1" x14ac:dyDescent="0.25">
      <c r="A4" t="s">
        <v>63</v>
      </c>
      <c r="B4" t="s">
        <v>66</v>
      </c>
      <c r="C4" s="3" t="str">
        <f>HYPERLINK("http://www.bom.gov.au/water/landscape/","WEBSITE")</f>
        <v>WEBSITE</v>
      </c>
      <c r="D4" s="3" t="str">
        <f>HYPERLINK("http://www.bom.gov.au/water/groundwater/ngis/documentation.shtml","LINK")</f>
        <v>LINK</v>
      </c>
      <c r="E4" s="5" t="s">
        <v>463</v>
      </c>
      <c r="F4" t="s">
        <v>31</v>
      </c>
      <c r="G4" t="s">
        <v>18</v>
      </c>
      <c r="H4" t="s">
        <v>19</v>
      </c>
      <c r="I4" s="1" t="s">
        <v>32</v>
      </c>
      <c r="J4" t="s">
        <v>19</v>
      </c>
      <c r="K4" t="s">
        <v>33</v>
      </c>
      <c r="L4" t="s">
        <v>20</v>
      </c>
      <c r="M4" t="s">
        <v>454</v>
      </c>
      <c r="O4" t="s">
        <v>34</v>
      </c>
    </row>
    <row r="5" spans="1:15" ht="15" customHeight="1" x14ac:dyDescent="0.25">
      <c r="A5" t="s">
        <v>63</v>
      </c>
      <c r="B5" t="s">
        <v>67</v>
      </c>
      <c r="C5" t="s">
        <v>16</v>
      </c>
      <c r="D5" s="3" t="str">
        <f>HYPERLINK("http://www.bom.gov.au/water/groundwater/ngis/documentation.shtml","LINK")</f>
        <v>LINK</v>
      </c>
      <c r="E5" s="5" t="s">
        <v>463</v>
      </c>
      <c r="F5" t="s">
        <v>31</v>
      </c>
      <c r="G5" t="s">
        <v>18</v>
      </c>
      <c r="H5" t="s">
        <v>19</v>
      </c>
      <c r="I5" s="1" t="s">
        <v>43</v>
      </c>
      <c r="J5" t="s">
        <v>19</v>
      </c>
      <c r="K5" t="s">
        <v>33</v>
      </c>
      <c r="L5" t="s">
        <v>20</v>
      </c>
      <c r="M5" t="s">
        <v>454</v>
      </c>
      <c r="O5" t="s">
        <v>34</v>
      </c>
    </row>
    <row r="6" spans="1:15" ht="15" customHeight="1" x14ac:dyDescent="0.25">
      <c r="A6" t="s">
        <v>63</v>
      </c>
      <c r="B6" t="s">
        <v>68</v>
      </c>
      <c r="C6" s="3" t="str">
        <f>HYPERLINK("http://www.bom.gov.au/water/groundwater/explorer/map.shtml","WEBSITE")</f>
        <v>WEBSITE</v>
      </c>
      <c r="D6" s="3" t="str">
        <f>HYPERLINK("http://www.bom.gov.au/water/groundwater/explorer/index.shtml","LINK")</f>
        <v>LINK</v>
      </c>
      <c r="E6" s="5" t="s">
        <v>463</v>
      </c>
      <c r="F6" t="s">
        <v>31</v>
      </c>
      <c r="G6" t="s">
        <v>18</v>
      </c>
      <c r="H6" t="s">
        <v>19</v>
      </c>
      <c r="I6" s="1" t="s">
        <v>43</v>
      </c>
      <c r="J6" t="s">
        <v>19</v>
      </c>
      <c r="K6" t="s">
        <v>33</v>
      </c>
      <c r="L6" t="s">
        <v>20</v>
      </c>
      <c r="M6" t="s">
        <v>454</v>
      </c>
      <c r="O6" t="s">
        <v>34</v>
      </c>
    </row>
    <row r="7" spans="1:15" ht="15" customHeight="1" x14ac:dyDescent="0.25">
      <c r="D7" s="3"/>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48FE7-A40F-4FF0-9E0A-00DA11F5CFCB}">
  <dimension ref="A1:O47"/>
  <sheetViews>
    <sheetView workbookViewId="0"/>
  </sheetViews>
  <sheetFormatPr defaultColWidth="15.7109375" defaultRowHeight="15" x14ac:dyDescent="0.25"/>
  <sheetData>
    <row r="1" spans="1:15" x14ac:dyDescent="0.25">
      <c r="A1" s="4" t="s">
        <v>0</v>
      </c>
      <c r="B1" s="4" t="s">
        <v>1</v>
      </c>
      <c r="C1" s="4" t="s">
        <v>2</v>
      </c>
      <c r="D1" s="4" t="s">
        <v>439</v>
      </c>
      <c r="E1" s="4" t="s">
        <v>3</v>
      </c>
      <c r="F1" s="4" t="s">
        <v>4</v>
      </c>
      <c r="G1" s="4" t="s">
        <v>5</v>
      </c>
      <c r="H1" s="4" t="s">
        <v>6</v>
      </c>
      <c r="I1" s="4" t="s">
        <v>7</v>
      </c>
      <c r="J1" s="4" t="s">
        <v>8</v>
      </c>
      <c r="K1" s="4" t="s">
        <v>9</v>
      </c>
      <c r="L1" s="4" t="s">
        <v>10</v>
      </c>
      <c r="M1" s="4" t="s">
        <v>12</v>
      </c>
      <c r="N1" s="4" t="s">
        <v>13</v>
      </c>
      <c r="O1" s="4" t="s">
        <v>11</v>
      </c>
    </row>
    <row r="2" spans="1:15" x14ac:dyDescent="0.25">
      <c r="A2" t="s">
        <v>69</v>
      </c>
      <c r="B2" t="s">
        <v>70</v>
      </c>
      <c r="C2" s="6" t="str">
        <f>HYPERLINK("https://data.aurin.org.au/dataset/vic-govt-delwp-datavic-vmprop-property-mp-na","WEBSITE")</f>
        <v>WEBSITE</v>
      </c>
      <c r="D2" s="6"/>
      <c r="E2" t="s">
        <v>71</v>
      </c>
      <c r="F2" t="s">
        <v>72</v>
      </c>
      <c r="G2" t="s">
        <v>73</v>
      </c>
      <c r="H2" t="s">
        <v>74</v>
      </c>
      <c r="I2" t="s">
        <v>75</v>
      </c>
      <c r="J2" t="s">
        <v>53</v>
      </c>
      <c r="K2" t="s">
        <v>76</v>
      </c>
      <c r="L2" t="s">
        <v>77</v>
      </c>
      <c r="O2" t="s">
        <v>78</v>
      </c>
    </row>
    <row r="3" spans="1:15" x14ac:dyDescent="0.25">
      <c r="A3" t="s">
        <v>69</v>
      </c>
      <c r="B3" t="s">
        <v>70</v>
      </c>
      <c r="C3" s="7" t="str">
        <f>HYPERLINK("https://geoscape.com.au/data/buildings/","WEBSITE")</f>
        <v>WEBSITE</v>
      </c>
      <c r="D3" s="7"/>
      <c r="E3" t="s">
        <v>79</v>
      </c>
      <c r="F3" t="s">
        <v>80</v>
      </c>
      <c r="G3" t="s">
        <v>81</v>
      </c>
      <c r="H3" t="s">
        <v>74</v>
      </c>
      <c r="I3" t="s">
        <v>82</v>
      </c>
      <c r="J3" t="s">
        <v>53</v>
      </c>
      <c r="K3" t="s">
        <v>76</v>
      </c>
      <c r="L3" t="s">
        <v>20</v>
      </c>
      <c r="M3" t="s">
        <v>84</v>
      </c>
      <c r="O3" t="s">
        <v>83</v>
      </c>
    </row>
    <row r="4" spans="1:15" x14ac:dyDescent="0.25">
      <c r="A4" t="s">
        <v>69</v>
      </c>
      <c r="B4" t="s">
        <v>85</v>
      </c>
      <c r="C4" s="7" t="str">
        <f>HYPERLINK("https://geoscape.com.au/data/transport-and-topography/","WEBSITE")</f>
        <v>WEBSITE</v>
      </c>
      <c r="D4" s="7"/>
      <c r="E4" t="s">
        <v>86</v>
      </c>
      <c r="F4" t="s">
        <v>80</v>
      </c>
      <c r="G4" t="s">
        <v>87</v>
      </c>
      <c r="H4" t="s">
        <v>74</v>
      </c>
      <c r="I4" t="s">
        <v>88</v>
      </c>
      <c r="J4" t="s">
        <v>53</v>
      </c>
      <c r="K4" t="s">
        <v>89</v>
      </c>
      <c r="L4" t="s">
        <v>20</v>
      </c>
      <c r="M4" t="s">
        <v>84</v>
      </c>
      <c r="O4" t="s">
        <v>90</v>
      </c>
    </row>
    <row r="5" spans="1:15" x14ac:dyDescent="0.25">
      <c r="A5" t="s">
        <v>69</v>
      </c>
      <c r="B5" t="s">
        <v>91</v>
      </c>
      <c r="C5" s="7" t="str">
        <f>HYPERLINK("https://aemo.com.au/en/energy-systems/electricity/national-electricity-market-nem/data-nem/market-management-system-mms-data/dispatch","WEBSITE")</f>
        <v>WEBSITE</v>
      </c>
      <c r="D5" s="7"/>
      <c r="E5" t="s">
        <v>92</v>
      </c>
      <c r="F5" t="s">
        <v>93</v>
      </c>
      <c r="G5" t="s">
        <v>94</v>
      </c>
      <c r="H5" t="s">
        <v>95</v>
      </c>
      <c r="I5" t="s">
        <v>96</v>
      </c>
      <c r="J5" t="s">
        <v>95</v>
      </c>
      <c r="K5" t="s">
        <v>97</v>
      </c>
      <c r="L5" t="s">
        <v>98</v>
      </c>
      <c r="O5" t="s">
        <v>99</v>
      </c>
    </row>
    <row r="6" spans="1:15" x14ac:dyDescent="0.25">
      <c r="A6" t="s">
        <v>69</v>
      </c>
      <c r="B6" t="s">
        <v>100</v>
      </c>
      <c r="C6" s="7" t="str">
        <f>HYPERLINK("https://transport.vic.gov.au/about/data-and-research/vista/vista-data-and-publications","WEBSITE")</f>
        <v>WEBSITE</v>
      </c>
      <c r="D6" s="7"/>
      <c r="E6" t="s">
        <v>101</v>
      </c>
      <c r="F6" t="s">
        <v>102</v>
      </c>
      <c r="G6" t="s">
        <v>103</v>
      </c>
      <c r="H6" t="s">
        <v>53</v>
      </c>
      <c r="I6" t="s">
        <v>104</v>
      </c>
      <c r="J6" t="s">
        <v>53</v>
      </c>
      <c r="K6" t="s">
        <v>97</v>
      </c>
      <c r="L6" t="s">
        <v>105</v>
      </c>
      <c r="O6" t="s">
        <v>106</v>
      </c>
    </row>
    <row r="7" spans="1:15" x14ac:dyDescent="0.25">
      <c r="A7" t="s">
        <v>69</v>
      </c>
      <c r="B7" t="s">
        <v>91</v>
      </c>
      <c r="C7" s="7" t="str">
        <f>HYPERLINK("https://www.abs.gov.au/AUSSTATS/abs@.nsf/DetailsPage/4602.2Oct%202009?OpenDocument","WEBSITE")</f>
        <v>WEBSITE</v>
      </c>
      <c r="D7" s="7"/>
      <c r="E7" t="s">
        <v>107</v>
      </c>
      <c r="F7" t="s">
        <v>108</v>
      </c>
      <c r="G7">
        <v>2009</v>
      </c>
      <c r="H7" t="s">
        <v>109</v>
      </c>
      <c r="I7" t="s">
        <v>110</v>
      </c>
      <c r="J7" t="s">
        <v>74</v>
      </c>
      <c r="K7" t="s">
        <v>76</v>
      </c>
      <c r="L7" t="s">
        <v>77</v>
      </c>
      <c r="O7" t="s">
        <v>111</v>
      </c>
    </row>
    <row r="8" spans="1:15" x14ac:dyDescent="0.25">
      <c r="A8" t="s">
        <v>69</v>
      </c>
      <c r="B8" t="s">
        <v>85</v>
      </c>
      <c r="C8" s="7" t="str">
        <f>HYPERLINK("https://data.gov.au/dataset/open-spaces","WEBSITE")</f>
        <v>WEBSITE</v>
      </c>
      <c r="D8" s="7"/>
      <c r="E8" t="s">
        <v>112</v>
      </c>
      <c r="F8" t="s">
        <v>113</v>
      </c>
      <c r="G8">
        <v>2021</v>
      </c>
      <c r="H8" t="s">
        <v>74</v>
      </c>
      <c r="I8" t="s">
        <v>114</v>
      </c>
      <c r="J8" t="s">
        <v>115</v>
      </c>
      <c r="K8" t="s">
        <v>52</v>
      </c>
      <c r="L8" t="s">
        <v>116</v>
      </c>
      <c r="M8" t="s">
        <v>117</v>
      </c>
      <c r="N8" s="2">
        <v>44257</v>
      </c>
    </row>
    <row r="9" spans="1:15" x14ac:dyDescent="0.25">
      <c r="A9" t="s">
        <v>69</v>
      </c>
      <c r="B9" t="s">
        <v>85</v>
      </c>
      <c r="C9" s="7" t="str">
        <f>HYPERLINK("https://data.gov.au/dataset/openspace","WEBSITE")</f>
        <v>WEBSITE</v>
      </c>
      <c r="D9" s="7"/>
      <c r="E9" t="s">
        <v>118</v>
      </c>
      <c r="F9" t="s">
        <v>119</v>
      </c>
      <c r="G9">
        <v>2019</v>
      </c>
      <c r="H9" t="s">
        <v>74</v>
      </c>
      <c r="I9" t="s">
        <v>114</v>
      </c>
      <c r="J9" t="s">
        <v>120</v>
      </c>
      <c r="K9" t="s">
        <v>121</v>
      </c>
      <c r="L9" t="s">
        <v>116</v>
      </c>
      <c r="M9" t="s">
        <v>56</v>
      </c>
      <c r="N9" s="2">
        <v>44257</v>
      </c>
    </row>
    <row r="10" spans="1:15" x14ac:dyDescent="0.25">
      <c r="A10" t="s">
        <v>69</v>
      </c>
      <c r="B10" t="s">
        <v>85</v>
      </c>
      <c r="C10" s="7" t="str">
        <f>HYPERLINK("https://data.gov.au/dataset/softfall-play-areas","WEBSITE")</f>
        <v>WEBSITE</v>
      </c>
      <c r="D10" s="7"/>
      <c r="E10" t="s">
        <v>122</v>
      </c>
      <c r="F10" t="s">
        <v>113</v>
      </c>
      <c r="G10">
        <v>2015</v>
      </c>
      <c r="H10" t="s">
        <v>74</v>
      </c>
      <c r="I10" t="s">
        <v>114</v>
      </c>
      <c r="J10" t="s">
        <v>120</v>
      </c>
      <c r="K10" t="s">
        <v>52</v>
      </c>
      <c r="L10" t="s">
        <v>116</v>
      </c>
      <c r="M10" t="s">
        <v>117</v>
      </c>
      <c r="N10" s="2">
        <v>44257</v>
      </c>
      <c r="O10" t="s">
        <v>123</v>
      </c>
    </row>
    <row r="11" spans="1:15" x14ac:dyDescent="0.25">
      <c r="A11" t="s">
        <v>69</v>
      </c>
      <c r="B11" t="s">
        <v>85</v>
      </c>
      <c r="C11" s="7" t="str">
        <f>HYPERLINK("https://data.gov.au/dataset/dog-parks-and-facilities","WEBSITE")</f>
        <v>WEBSITE</v>
      </c>
      <c r="D11" s="7"/>
      <c r="E11" t="s">
        <v>124</v>
      </c>
      <c r="F11" t="s">
        <v>113</v>
      </c>
      <c r="G11">
        <v>2015</v>
      </c>
      <c r="H11" t="s">
        <v>74</v>
      </c>
      <c r="I11" t="s">
        <v>114</v>
      </c>
      <c r="J11" t="s">
        <v>120</v>
      </c>
      <c r="K11" t="s">
        <v>52</v>
      </c>
      <c r="L11" t="s">
        <v>116</v>
      </c>
      <c r="M11" t="s">
        <v>117</v>
      </c>
      <c r="N11" s="2">
        <v>44257</v>
      </c>
      <c r="O11" t="s">
        <v>123</v>
      </c>
    </row>
    <row r="12" spans="1:15" x14ac:dyDescent="0.25">
      <c r="A12" t="s">
        <v>69</v>
      </c>
      <c r="B12" t="s">
        <v>85</v>
      </c>
      <c r="C12" s="7" t="str">
        <f>HYPERLINK("https://data.gov.au/dataset/parks-shelters","WEBSITE")</f>
        <v>WEBSITE</v>
      </c>
      <c r="D12" s="7"/>
      <c r="E12" t="s">
        <v>125</v>
      </c>
      <c r="F12" t="s">
        <v>113</v>
      </c>
      <c r="G12">
        <v>2015</v>
      </c>
      <c r="H12" t="s">
        <v>74</v>
      </c>
      <c r="I12" t="s">
        <v>114</v>
      </c>
      <c r="J12" t="s">
        <v>120</v>
      </c>
      <c r="K12" t="s">
        <v>52</v>
      </c>
      <c r="L12" t="s">
        <v>116</v>
      </c>
      <c r="M12" t="s">
        <v>117</v>
      </c>
      <c r="N12" s="2">
        <v>44257</v>
      </c>
      <c r="O12" t="s">
        <v>123</v>
      </c>
    </row>
    <row r="13" spans="1:15" x14ac:dyDescent="0.25">
      <c r="A13" t="s">
        <v>69</v>
      </c>
      <c r="B13" t="s">
        <v>85</v>
      </c>
      <c r="C13" s="7" t="str">
        <f>HYPERLINK("https://data.gov.au/dataset/brimbank-playgrounds","WEBSITE")</f>
        <v>WEBSITE</v>
      </c>
      <c r="D13" s="7"/>
      <c r="E13" t="s">
        <v>126</v>
      </c>
      <c r="F13" t="s">
        <v>127</v>
      </c>
      <c r="G13">
        <v>2019</v>
      </c>
      <c r="H13" t="s">
        <v>74</v>
      </c>
      <c r="I13" t="s">
        <v>114</v>
      </c>
      <c r="J13" t="s">
        <v>120</v>
      </c>
      <c r="K13" t="s">
        <v>52</v>
      </c>
      <c r="L13" t="s">
        <v>77</v>
      </c>
      <c r="M13" t="s">
        <v>56</v>
      </c>
      <c r="N13" s="2">
        <v>44257</v>
      </c>
      <c r="O13" t="s">
        <v>128</v>
      </c>
    </row>
    <row r="14" spans="1:15" x14ac:dyDescent="0.25">
      <c r="A14" t="s">
        <v>69</v>
      </c>
      <c r="B14" t="s">
        <v>85</v>
      </c>
      <c r="C14" s="7" t="str">
        <f>HYPERLINK("https://data.gov.au/dataset/geelong-built-environment-inventory","WEBSITE")</f>
        <v>WEBSITE</v>
      </c>
      <c r="D14" s="7"/>
      <c r="E14" t="s">
        <v>129</v>
      </c>
      <c r="F14" t="s">
        <v>130</v>
      </c>
      <c r="G14">
        <v>2018</v>
      </c>
      <c r="H14" t="s">
        <v>74</v>
      </c>
      <c r="I14" t="s">
        <v>114</v>
      </c>
      <c r="J14" t="s">
        <v>120</v>
      </c>
      <c r="K14" t="s">
        <v>121</v>
      </c>
      <c r="L14" t="s">
        <v>77</v>
      </c>
      <c r="M14" t="s">
        <v>117</v>
      </c>
      <c r="N14" s="2">
        <v>44257</v>
      </c>
    </row>
    <row r="15" spans="1:15" x14ac:dyDescent="0.25">
      <c r="A15" t="s">
        <v>69</v>
      </c>
      <c r="B15" t="s">
        <v>85</v>
      </c>
      <c r="C15" s="7" t="str">
        <f>HYPERLINK("https://data.gov.au/dataset/dfcd7012-576e-40ab-825b-67d5140a4e63","WEBSITE")</f>
        <v>WEBSITE</v>
      </c>
      <c r="D15" s="7"/>
      <c r="E15" t="s">
        <v>131</v>
      </c>
      <c r="F15" t="s">
        <v>132</v>
      </c>
      <c r="G15">
        <v>2021</v>
      </c>
      <c r="H15" t="s">
        <v>74</v>
      </c>
      <c r="I15" t="s">
        <v>114</v>
      </c>
      <c r="J15" t="s">
        <v>120</v>
      </c>
      <c r="K15" t="s">
        <v>52</v>
      </c>
      <c r="L15" t="s">
        <v>77</v>
      </c>
      <c r="M15" t="s">
        <v>133</v>
      </c>
      <c r="N15" s="2">
        <v>44257</v>
      </c>
    </row>
    <row r="16" spans="1:15" x14ac:dyDescent="0.25">
      <c r="A16" t="s">
        <v>69</v>
      </c>
      <c r="B16" t="s">
        <v>85</v>
      </c>
      <c r="C16" s="7" t="str">
        <f>HYPERLINK("https://data.gov.au/dataset/d17c9e50-fab1-40e6-b91d-6e665faf2656","WEBSITE")</f>
        <v>WEBSITE</v>
      </c>
      <c r="D16" s="7"/>
      <c r="E16" t="s">
        <v>134</v>
      </c>
      <c r="F16" t="s">
        <v>132</v>
      </c>
      <c r="G16">
        <v>2021</v>
      </c>
      <c r="H16" t="s">
        <v>74</v>
      </c>
      <c r="I16" t="s">
        <v>114</v>
      </c>
      <c r="J16" t="s">
        <v>19</v>
      </c>
      <c r="K16" t="s">
        <v>52</v>
      </c>
      <c r="L16" t="s">
        <v>77</v>
      </c>
      <c r="M16" t="s">
        <v>133</v>
      </c>
      <c r="N16" s="2">
        <v>44257</v>
      </c>
      <c r="O16" t="s">
        <v>135</v>
      </c>
    </row>
    <row r="17" spans="1:15" x14ac:dyDescent="0.25">
      <c r="A17" t="s">
        <v>69</v>
      </c>
      <c r="B17" t="s">
        <v>85</v>
      </c>
      <c r="C17" s="7" t="str">
        <f>HYPERLINK("https://www.data.brisbane.qld.gov.au/data/dataset/park-locations","WEBSITE")</f>
        <v>WEBSITE</v>
      </c>
      <c r="D17" s="7"/>
      <c r="E17" t="s">
        <v>136</v>
      </c>
      <c r="F17" t="s">
        <v>137</v>
      </c>
      <c r="G17">
        <v>2020</v>
      </c>
      <c r="H17" t="s">
        <v>74</v>
      </c>
      <c r="I17" t="s">
        <v>114</v>
      </c>
      <c r="J17" t="s">
        <v>120</v>
      </c>
      <c r="K17" t="s">
        <v>138</v>
      </c>
      <c r="L17" t="s">
        <v>116</v>
      </c>
      <c r="M17" t="s">
        <v>139</v>
      </c>
      <c r="N17" s="2">
        <v>44257</v>
      </c>
    </row>
    <row r="18" spans="1:15" x14ac:dyDescent="0.25">
      <c r="A18" t="s">
        <v>69</v>
      </c>
      <c r="B18" t="s">
        <v>85</v>
      </c>
      <c r="C18" s="7" t="str">
        <f>HYPERLINK("https://data.sa.gov.au/data/dataset/bbq-s","WEBSITE")</f>
        <v>WEBSITE</v>
      </c>
      <c r="D18" s="7"/>
      <c r="E18" t="s">
        <v>140</v>
      </c>
      <c r="F18" t="s">
        <v>141</v>
      </c>
      <c r="G18">
        <v>2016</v>
      </c>
      <c r="H18" t="s">
        <v>74</v>
      </c>
      <c r="I18" t="s">
        <v>114</v>
      </c>
      <c r="J18" t="s">
        <v>120</v>
      </c>
      <c r="K18" t="s">
        <v>52</v>
      </c>
      <c r="L18" t="s">
        <v>142</v>
      </c>
      <c r="M18" t="s">
        <v>56</v>
      </c>
      <c r="N18" s="2">
        <v>44257</v>
      </c>
      <c r="O18" t="s">
        <v>143</v>
      </c>
    </row>
    <row r="19" spans="1:15" x14ac:dyDescent="0.25">
      <c r="A19" t="s">
        <v>69</v>
      </c>
      <c r="B19" t="s">
        <v>85</v>
      </c>
      <c r="C19" s="7" t="str">
        <f>HYPERLINK("https://data.sa.gov.au/data/dataset/park-land-parks","WEBSITE")</f>
        <v>WEBSITE</v>
      </c>
      <c r="D19" s="7"/>
      <c r="E19" t="s">
        <v>144</v>
      </c>
      <c r="F19" t="s">
        <v>141</v>
      </c>
      <c r="G19">
        <v>2016</v>
      </c>
      <c r="H19" t="s">
        <v>74</v>
      </c>
      <c r="I19" t="s">
        <v>114</v>
      </c>
      <c r="J19" t="s">
        <v>120</v>
      </c>
      <c r="K19" t="s">
        <v>121</v>
      </c>
      <c r="L19" t="s">
        <v>142</v>
      </c>
      <c r="M19" t="s">
        <v>56</v>
      </c>
      <c r="N19" s="2">
        <v>44257</v>
      </c>
      <c r="O19" t="s">
        <v>143</v>
      </c>
    </row>
    <row r="20" spans="1:15" x14ac:dyDescent="0.25">
      <c r="A20" t="s">
        <v>69</v>
      </c>
      <c r="B20" t="s">
        <v>85</v>
      </c>
      <c r="C20" s="7" t="str">
        <f>HYPERLINK("https://data.sa.gov.au/data/dataset/park-land-playgrounds","WEBSITE")</f>
        <v>WEBSITE</v>
      </c>
      <c r="D20" s="7"/>
      <c r="E20" t="s">
        <v>145</v>
      </c>
      <c r="F20" t="s">
        <v>141</v>
      </c>
      <c r="G20">
        <v>2016</v>
      </c>
      <c r="H20" t="s">
        <v>74</v>
      </c>
      <c r="I20" t="s">
        <v>114</v>
      </c>
      <c r="J20" t="s">
        <v>120</v>
      </c>
      <c r="K20" t="s">
        <v>121</v>
      </c>
      <c r="L20" t="s">
        <v>142</v>
      </c>
      <c r="M20" t="s">
        <v>56</v>
      </c>
      <c r="N20" s="2">
        <v>44257</v>
      </c>
      <c r="O20" t="s">
        <v>143</v>
      </c>
    </row>
    <row r="21" spans="1:15" x14ac:dyDescent="0.25">
      <c r="A21" t="s">
        <v>69</v>
      </c>
      <c r="B21" t="s">
        <v>146</v>
      </c>
      <c r="C21" s="7" t="str">
        <f>HYPERLINK("https://data.aurin.org.au/dataset/unsw-cfrc-geonode-sydney-vulnerability-index-2016-na","WEBSITE")</f>
        <v>WEBSITE</v>
      </c>
      <c r="D21" s="7"/>
      <c r="E21" t="s">
        <v>147</v>
      </c>
      <c r="F21" t="s">
        <v>49</v>
      </c>
      <c r="G21" t="s">
        <v>148</v>
      </c>
      <c r="H21" t="s">
        <v>74</v>
      </c>
      <c r="I21" t="s">
        <v>114</v>
      </c>
      <c r="J21" t="s">
        <v>149</v>
      </c>
      <c r="K21" t="s">
        <v>121</v>
      </c>
      <c r="L21" t="s">
        <v>55</v>
      </c>
      <c r="M21" t="s">
        <v>56</v>
      </c>
      <c r="N21" s="2">
        <v>44264</v>
      </c>
      <c r="O21" t="s">
        <v>150</v>
      </c>
    </row>
    <row r="22" spans="1:15" x14ac:dyDescent="0.25">
      <c r="A22" t="s">
        <v>69</v>
      </c>
      <c r="B22" t="s">
        <v>151</v>
      </c>
      <c r="C22" s="7" t="str">
        <f>HYPERLINK("https://www.sustainability.vic.gov.au/Government/Victorian-Waste-data-portal/Victorian-Local-Government-Annual-Waste-Services-report","WEBSITE")</f>
        <v>WEBSITE</v>
      </c>
      <c r="D22" s="7"/>
      <c r="E22" t="s">
        <v>152</v>
      </c>
      <c r="F22" t="s">
        <v>153</v>
      </c>
      <c r="G22" t="s">
        <v>154</v>
      </c>
      <c r="H22" t="s">
        <v>53</v>
      </c>
      <c r="I22" t="s">
        <v>114</v>
      </c>
      <c r="J22" t="s">
        <v>53</v>
      </c>
      <c r="K22" t="s">
        <v>155</v>
      </c>
      <c r="L22" t="s">
        <v>77</v>
      </c>
      <c r="O22" t="s">
        <v>156</v>
      </c>
    </row>
    <row r="23" spans="1:15" x14ac:dyDescent="0.25">
      <c r="A23" t="s">
        <v>69</v>
      </c>
      <c r="B23" t="s">
        <v>151</v>
      </c>
      <c r="C23" s="7" t="str">
        <f>HYPERLINK("https://www.qld.gov.au/environment/pollution/management/waste/recovery/data-reports/recycling-waste","WEBSITE")</f>
        <v>WEBSITE</v>
      </c>
      <c r="D23" s="7"/>
      <c r="E23" t="s">
        <v>157</v>
      </c>
      <c r="F23" t="s">
        <v>158</v>
      </c>
      <c r="G23" t="s">
        <v>87</v>
      </c>
      <c r="H23" t="s">
        <v>53</v>
      </c>
      <c r="I23" t="s">
        <v>114</v>
      </c>
      <c r="J23" t="s">
        <v>53</v>
      </c>
      <c r="K23" t="s">
        <v>159</v>
      </c>
      <c r="L23" t="s">
        <v>116</v>
      </c>
      <c r="O23" t="s">
        <v>160</v>
      </c>
    </row>
    <row r="24" spans="1:15" x14ac:dyDescent="0.25">
      <c r="A24" t="s">
        <v>69</v>
      </c>
      <c r="B24" t="s">
        <v>151</v>
      </c>
      <c r="C24" s="7" t="str">
        <f>HYPERLINK("https://www.epa.nsw.gov.au/your-environment/waste/local-council-operations/local-council-waste-and-resource-recovery","WEBSITE")</f>
        <v>WEBSITE</v>
      </c>
      <c r="D24" s="7"/>
      <c r="E24" t="s">
        <v>161</v>
      </c>
      <c r="F24" t="s">
        <v>162</v>
      </c>
      <c r="G24" t="s">
        <v>163</v>
      </c>
      <c r="H24" t="s">
        <v>53</v>
      </c>
      <c r="I24" t="s">
        <v>114</v>
      </c>
      <c r="J24" t="s">
        <v>53</v>
      </c>
      <c r="K24" t="s">
        <v>155</v>
      </c>
      <c r="L24" t="s">
        <v>164</v>
      </c>
      <c r="O24" t="s">
        <v>165</v>
      </c>
    </row>
    <row r="25" spans="1:15" x14ac:dyDescent="0.25">
      <c r="A25" t="s">
        <v>69</v>
      </c>
      <c r="B25" t="s">
        <v>166</v>
      </c>
      <c r="C25" s="7" t="str">
        <f>HYPERLINK("https://data.aurin.org.au/dataset/vic-govt-delwp-datavic-vmplan-plan-zone-na","WEBSITE")</f>
        <v>WEBSITE</v>
      </c>
      <c r="D25" s="7"/>
      <c r="E25" t="s">
        <v>167</v>
      </c>
      <c r="F25" t="s">
        <v>72</v>
      </c>
      <c r="G25" t="s">
        <v>73</v>
      </c>
      <c r="H25" t="s">
        <v>74</v>
      </c>
      <c r="I25" t="s">
        <v>168</v>
      </c>
      <c r="J25" t="s">
        <v>53</v>
      </c>
      <c r="K25" t="s">
        <v>76</v>
      </c>
      <c r="L25" t="s">
        <v>77</v>
      </c>
      <c r="O25" t="s">
        <v>169</v>
      </c>
    </row>
    <row r="26" spans="1:15" x14ac:dyDescent="0.25">
      <c r="A26" t="s">
        <v>69</v>
      </c>
      <c r="B26" t="s">
        <v>166</v>
      </c>
      <c r="C26" s="7" t="str">
        <f>HYPERLINK("https://data.aurin.org.au/dataset/locationsa-locsa-landusegeneralised2018-na","WEBSITE")</f>
        <v>WEBSITE</v>
      </c>
      <c r="D26" s="7"/>
      <c r="E26" t="s">
        <v>170</v>
      </c>
      <c r="F26" t="s">
        <v>171</v>
      </c>
      <c r="G26" t="s">
        <v>172</v>
      </c>
      <c r="H26" t="s">
        <v>74</v>
      </c>
      <c r="I26" t="s">
        <v>168</v>
      </c>
      <c r="J26" t="s">
        <v>53</v>
      </c>
      <c r="K26" t="s">
        <v>76</v>
      </c>
      <c r="L26" t="s">
        <v>142</v>
      </c>
      <c r="O26" t="s">
        <v>173</v>
      </c>
    </row>
    <row r="27" spans="1:15" x14ac:dyDescent="0.25">
      <c r="A27" t="s">
        <v>69</v>
      </c>
      <c r="B27" t="s">
        <v>174</v>
      </c>
      <c r="C27" s="7" t="str">
        <f>HYPERLINK("https://data.aurin.org.au/dataset/lgate-cadastral-lgate-cadastre-land-218-na","WEBSITE")</f>
        <v>WEBSITE</v>
      </c>
      <c r="D27" s="7"/>
      <c r="E27" t="s">
        <v>175</v>
      </c>
      <c r="F27" t="s">
        <v>176</v>
      </c>
      <c r="G27" t="s">
        <v>177</v>
      </c>
      <c r="H27" t="s">
        <v>74</v>
      </c>
      <c r="I27" t="s">
        <v>20</v>
      </c>
      <c r="J27" t="s">
        <v>53</v>
      </c>
      <c r="K27" t="s">
        <v>121</v>
      </c>
      <c r="L27" t="s">
        <v>178</v>
      </c>
      <c r="M27" t="s">
        <v>84</v>
      </c>
      <c r="N27" s="2">
        <v>44263</v>
      </c>
      <c r="O27" t="s">
        <v>179</v>
      </c>
    </row>
    <row r="28" spans="1:15" x14ac:dyDescent="0.25">
      <c r="A28" t="s">
        <v>69</v>
      </c>
      <c r="B28" t="s">
        <v>174</v>
      </c>
      <c r="C28" s="7" t="str">
        <f>HYPERLINK("https://data.aurin.org.au/dataset/psma-psma-property-polygon-202008-na","WEBSITE")</f>
        <v>WEBSITE</v>
      </c>
      <c r="D28" s="7"/>
      <c r="E28" t="s">
        <v>180</v>
      </c>
      <c r="F28" t="s">
        <v>80</v>
      </c>
      <c r="G28" t="s">
        <v>177</v>
      </c>
      <c r="H28" t="s">
        <v>74</v>
      </c>
      <c r="I28" t="s">
        <v>20</v>
      </c>
      <c r="J28" t="s">
        <v>53</v>
      </c>
      <c r="K28" t="s">
        <v>121</v>
      </c>
      <c r="L28" t="s">
        <v>20</v>
      </c>
      <c r="M28" t="s">
        <v>84</v>
      </c>
      <c r="N28" s="2">
        <v>44263</v>
      </c>
      <c r="O28" t="s">
        <v>179</v>
      </c>
    </row>
    <row r="29" spans="1:15" x14ac:dyDescent="0.25">
      <c r="A29" t="s">
        <v>69</v>
      </c>
      <c r="B29" t="s">
        <v>85</v>
      </c>
      <c r="C29" s="7" t="str">
        <f>HYPERLINK("https://data.aurin.org.au/dataset?q=openstreetmap","WEBSITE")</f>
        <v>WEBSITE</v>
      </c>
      <c r="D29" s="7"/>
      <c r="E29" t="s">
        <v>181</v>
      </c>
      <c r="F29" t="s">
        <v>182</v>
      </c>
      <c r="G29" t="s">
        <v>81</v>
      </c>
      <c r="H29" t="s">
        <v>74</v>
      </c>
      <c r="I29" t="s">
        <v>52</v>
      </c>
      <c r="J29" t="s">
        <v>19</v>
      </c>
      <c r="K29" t="s">
        <v>183</v>
      </c>
      <c r="L29" t="s">
        <v>20</v>
      </c>
      <c r="O29" t="s">
        <v>184</v>
      </c>
    </row>
    <row r="30" spans="1:15" x14ac:dyDescent="0.25">
      <c r="A30" t="s">
        <v>69</v>
      </c>
      <c r="B30" t="s">
        <v>91</v>
      </c>
      <c r="C30" s="7" t="str">
        <f>HYPERLINK("http://www.cleanenergyregulator.gov.au/RET/Forms-and-resources/Postcode-data-for-small-scale-installations","WEBSITE")</f>
        <v>WEBSITE</v>
      </c>
      <c r="D30" s="7"/>
      <c r="E30" t="s">
        <v>185</v>
      </c>
      <c r="F30" t="s">
        <v>186</v>
      </c>
      <c r="G30" t="s">
        <v>154</v>
      </c>
      <c r="H30" t="s">
        <v>45</v>
      </c>
      <c r="I30" t="s">
        <v>187</v>
      </c>
      <c r="J30" t="s">
        <v>45</v>
      </c>
      <c r="K30" t="s">
        <v>76</v>
      </c>
      <c r="L30" t="s">
        <v>20</v>
      </c>
      <c r="O30" t="s">
        <v>188</v>
      </c>
    </row>
    <row r="31" spans="1:15" x14ac:dyDescent="0.25">
      <c r="A31" t="s">
        <v>69</v>
      </c>
      <c r="B31" t="s">
        <v>100</v>
      </c>
      <c r="C31" s="7" t="str">
        <f>HYPERLINK("https://www.data.qld.gov.au/dataset/go-card-transaction-data","WEBSITE")</f>
        <v>WEBSITE</v>
      </c>
      <c r="D31" s="7"/>
      <c r="E31" t="s">
        <v>189</v>
      </c>
      <c r="F31" t="s">
        <v>190</v>
      </c>
      <c r="G31" t="s">
        <v>87</v>
      </c>
      <c r="H31" t="s">
        <v>45</v>
      </c>
      <c r="I31" t="s">
        <v>191</v>
      </c>
      <c r="J31" t="s">
        <v>45</v>
      </c>
      <c r="K31" t="s">
        <v>97</v>
      </c>
      <c r="L31" t="s">
        <v>192</v>
      </c>
      <c r="O31" t="s">
        <v>193</v>
      </c>
    </row>
    <row r="32" spans="1:15" x14ac:dyDescent="0.25">
      <c r="A32" t="s">
        <v>69</v>
      </c>
      <c r="B32" t="s">
        <v>85</v>
      </c>
      <c r="C32" s="7" t="str">
        <f>HYPERLINK("https://landsat.gsfc.nasa.gov/landsat-4-5/tm","WEBSITE")</f>
        <v>WEBSITE</v>
      </c>
      <c r="D32" s="7"/>
      <c r="E32" t="s">
        <v>194</v>
      </c>
      <c r="F32" t="s">
        <v>195</v>
      </c>
      <c r="G32" t="s">
        <v>177</v>
      </c>
      <c r="H32" t="s">
        <v>196</v>
      </c>
      <c r="I32" t="s">
        <v>197</v>
      </c>
      <c r="K32" t="s">
        <v>197</v>
      </c>
      <c r="L32" t="s">
        <v>20</v>
      </c>
      <c r="M32" t="s">
        <v>35</v>
      </c>
      <c r="N32" s="2">
        <v>44263</v>
      </c>
    </row>
    <row r="33" spans="1:15" x14ac:dyDescent="0.25">
      <c r="A33" t="s">
        <v>69</v>
      </c>
      <c r="B33" t="s">
        <v>198</v>
      </c>
      <c r="C33" s="7" t="str">
        <f>HYPERLINK("https://data.aurin.org.au/dataset/unsw-cfrc-geonode-overcrowded-2016-sa2-2016","WEBSITE")</f>
        <v>WEBSITE</v>
      </c>
      <c r="D33" s="7"/>
      <c r="E33" t="s">
        <v>199</v>
      </c>
      <c r="F33" t="s">
        <v>49</v>
      </c>
      <c r="G33" t="s">
        <v>148</v>
      </c>
      <c r="H33" t="s">
        <v>74</v>
      </c>
      <c r="I33" t="s">
        <v>200</v>
      </c>
      <c r="J33" t="s">
        <v>149</v>
      </c>
      <c r="K33" t="s">
        <v>121</v>
      </c>
      <c r="L33" t="s">
        <v>20</v>
      </c>
      <c r="M33" t="s">
        <v>56</v>
      </c>
      <c r="N33" s="2">
        <v>44264</v>
      </c>
    </row>
    <row r="34" spans="1:15" x14ac:dyDescent="0.25">
      <c r="A34" t="s">
        <v>69</v>
      </c>
      <c r="B34" t="s">
        <v>201</v>
      </c>
      <c r="C34" s="7" t="str">
        <f>HYPERLINK("https://data.aurin.org.au/dataset/au-govt-abs-abs-regional-population-sa2-2001-2019-sa2-2016","WEBSITE")</f>
        <v>WEBSITE</v>
      </c>
      <c r="D34" s="7"/>
      <c r="E34" t="s">
        <v>202</v>
      </c>
      <c r="F34" t="s">
        <v>108</v>
      </c>
      <c r="G34" t="s">
        <v>154</v>
      </c>
      <c r="H34" t="s">
        <v>53</v>
      </c>
      <c r="I34" t="s">
        <v>203</v>
      </c>
      <c r="J34" t="s">
        <v>53</v>
      </c>
      <c r="K34" t="s">
        <v>76</v>
      </c>
      <c r="L34" t="s">
        <v>20</v>
      </c>
      <c r="O34" t="s">
        <v>204</v>
      </c>
    </row>
    <row r="35" spans="1:15" x14ac:dyDescent="0.25">
      <c r="A35" t="s">
        <v>69</v>
      </c>
      <c r="B35" t="s">
        <v>100</v>
      </c>
      <c r="C35" s="7" t="str">
        <f>HYPERLINK("https://www.transport.nsw.gov.au/data-and-research/passenger-travel","WEBSITE")</f>
        <v>WEBSITE</v>
      </c>
      <c r="D35" s="7"/>
      <c r="E35" t="s">
        <v>205</v>
      </c>
      <c r="F35" t="s">
        <v>206</v>
      </c>
      <c r="G35" t="s">
        <v>172</v>
      </c>
      <c r="H35" t="s">
        <v>53</v>
      </c>
      <c r="I35" t="s">
        <v>207</v>
      </c>
      <c r="J35" t="s">
        <v>53</v>
      </c>
      <c r="K35" t="s">
        <v>97</v>
      </c>
      <c r="L35" t="s">
        <v>55</v>
      </c>
      <c r="O35" t="s">
        <v>208</v>
      </c>
    </row>
    <row r="36" spans="1:15" x14ac:dyDescent="0.25">
      <c r="A36" t="s">
        <v>69</v>
      </c>
      <c r="B36" t="s">
        <v>85</v>
      </c>
      <c r="C36" s="7" t="str">
        <f>HYPERLINK("https://www.data.vic.gov.au/data/dataset/veac-metropolitan-melbourne-open-space-inventory","WEBSITE")</f>
        <v>WEBSITE</v>
      </c>
      <c r="D36" s="7"/>
      <c r="E36" t="s">
        <v>209</v>
      </c>
      <c r="F36" t="s">
        <v>210</v>
      </c>
      <c r="G36" t="s">
        <v>211</v>
      </c>
      <c r="H36" t="s">
        <v>74</v>
      </c>
      <c r="I36" t="s">
        <v>212</v>
      </c>
      <c r="J36" t="s">
        <v>53</v>
      </c>
      <c r="K36" t="s">
        <v>121</v>
      </c>
      <c r="L36" t="s">
        <v>77</v>
      </c>
      <c r="M36" t="s">
        <v>56</v>
      </c>
      <c r="N36" s="2">
        <v>44257</v>
      </c>
    </row>
    <row r="37" spans="1:15" x14ac:dyDescent="0.25">
      <c r="A37" t="s">
        <v>69</v>
      </c>
      <c r="B37" t="s">
        <v>85</v>
      </c>
      <c r="C37" s="7" t="str">
        <f>HYPERLINK("https://discover.data.vic.gov.au/dataset/open-space","WEBSITE")</f>
        <v>WEBSITE</v>
      </c>
      <c r="D37" s="7"/>
      <c r="E37" t="s">
        <v>213</v>
      </c>
      <c r="F37" t="s">
        <v>214</v>
      </c>
      <c r="G37">
        <v>2019</v>
      </c>
      <c r="H37" t="s">
        <v>74</v>
      </c>
      <c r="I37" t="s">
        <v>212</v>
      </c>
      <c r="J37" t="s">
        <v>53</v>
      </c>
      <c r="K37" t="s">
        <v>121</v>
      </c>
      <c r="L37" t="s">
        <v>77</v>
      </c>
      <c r="M37" t="s">
        <v>56</v>
      </c>
      <c r="N37" s="2">
        <v>44257</v>
      </c>
    </row>
    <row r="38" spans="1:15" x14ac:dyDescent="0.25">
      <c r="A38" t="s">
        <v>69</v>
      </c>
      <c r="B38" t="s">
        <v>85</v>
      </c>
      <c r="C38" s="7" t="str">
        <f>HYPERLINK("https://www.planningportal.nsw.gov.au/opendata/dataset/environment-planning-instrument-local-environmental-plan-land-zoning/resource/765c11ac-1408-4a89-a9ff-2b0b707fae49?inner_span=True","WEBSITE")</f>
        <v>WEBSITE</v>
      </c>
      <c r="D38" s="7"/>
      <c r="E38" t="s">
        <v>215</v>
      </c>
      <c r="F38" t="s">
        <v>216</v>
      </c>
      <c r="G38">
        <v>2017</v>
      </c>
      <c r="H38" t="s">
        <v>74</v>
      </c>
      <c r="I38" t="s">
        <v>212</v>
      </c>
      <c r="J38" t="s">
        <v>217</v>
      </c>
      <c r="K38" t="s">
        <v>121</v>
      </c>
      <c r="L38" t="s">
        <v>164</v>
      </c>
      <c r="M38" t="s">
        <v>35</v>
      </c>
      <c r="N38" s="2">
        <v>44257</v>
      </c>
      <c r="O38" t="s">
        <v>218</v>
      </c>
    </row>
    <row r="39" spans="1:15" x14ac:dyDescent="0.25">
      <c r="A39" t="s">
        <v>69</v>
      </c>
      <c r="B39" t="s">
        <v>85</v>
      </c>
      <c r="C39" s="7" t="str">
        <f>HYPERLINK("https://data.gov.au/dataset/ds-listtas-5cff8723-56ce-4ce7-ad7a-c8245fbfc31e/details?q=LIST Local Government Reserves","WEBSITE")</f>
        <v>WEBSITE</v>
      </c>
      <c r="D39" s="7"/>
      <c r="E39" t="s">
        <v>219</v>
      </c>
      <c r="F39" t="s">
        <v>220</v>
      </c>
      <c r="G39">
        <v>2020</v>
      </c>
      <c r="H39" t="s">
        <v>74</v>
      </c>
      <c r="I39" t="s">
        <v>212</v>
      </c>
      <c r="J39" t="s">
        <v>120</v>
      </c>
      <c r="K39" t="s">
        <v>121</v>
      </c>
      <c r="L39" t="s">
        <v>221</v>
      </c>
      <c r="M39" t="s">
        <v>222</v>
      </c>
      <c r="N39" s="2">
        <v>44257</v>
      </c>
    </row>
    <row r="40" spans="1:15" x14ac:dyDescent="0.25">
      <c r="A40" t="s">
        <v>69</v>
      </c>
      <c r="B40" t="s">
        <v>85</v>
      </c>
      <c r="C40" s="7" t="str">
        <f>HYPERLINK("https://www.data.act.gov.au/Environment/ACT-Reserves/fwta-dhe3","WEBSITE")</f>
        <v>WEBSITE</v>
      </c>
      <c r="D40" s="7"/>
      <c r="E40" t="s">
        <v>223</v>
      </c>
      <c r="F40" t="s">
        <v>224</v>
      </c>
      <c r="G40">
        <v>2017</v>
      </c>
      <c r="H40" t="s">
        <v>74</v>
      </c>
      <c r="I40" t="s">
        <v>212</v>
      </c>
      <c r="J40" t="s">
        <v>120</v>
      </c>
      <c r="K40" t="s">
        <v>121</v>
      </c>
      <c r="L40" t="s">
        <v>225</v>
      </c>
      <c r="M40" t="s">
        <v>56</v>
      </c>
      <c r="N40" s="2">
        <v>44257</v>
      </c>
    </row>
    <row r="41" spans="1:15" x14ac:dyDescent="0.25">
      <c r="A41" t="s">
        <v>69</v>
      </c>
      <c r="B41" t="s">
        <v>85</v>
      </c>
      <c r="C41" s="7" t="str">
        <f>HYPERLINK("https://data.sa.gov.au/data/dataset/metropolitan-open-space-system","WEBSITE")</f>
        <v>WEBSITE</v>
      </c>
      <c r="D41" s="7"/>
      <c r="E41" t="s">
        <v>226</v>
      </c>
      <c r="F41" t="s">
        <v>227</v>
      </c>
      <c r="G41">
        <v>2013</v>
      </c>
      <c r="H41" t="s">
        <v>74</v>
      </c>
      <c r="I41" t="s">
        <v>212</v>
      </c>
      <c r="J41" t="s">
        <v>120</v>
      </c>
      <c r="K41" t="s">
        <v>121</v>
      </c>
      <c r="L41" t="s">
        <v>142</v>
      </c>
      <c r="M41" t="s">
        <v>117</v>
      </c>
      <c r="N41" s="2">
        <v>44257</v>
      </c>
      <c r="O41" t="s">
        <v>228</v>
      </c>
    </row>
    <row r="42" spans="1:15" x14ac:dyDescent="0.25">
      <c r="A42" t="s">
        <v>69</v>
      </c>
      <c r="B42" t="s">
        <v>85</v>
      </c>
      <c r="C42" s="7" t="str">
        <f>HYPERLINK("https://www.data.act.gov.au/Sport-and-Recreation/Fenced-Dog-Parks/9w3s-wzf4","WEBSITE")</f>
        <v>WEBSITE</v>
      </c>
      <c r="D42" s="7"/>
      <c r="E42" t="s">
        <v>229</v>
      </c>
      <c r="F42" t="s">
        <v>224</v>
      </c>
      <c r="G42">
        <v>2020</v>
      </c>
      <c r="H42" t="s">
        <v>74</v>
      </c>
      <c r="I42" t="s">
        <v>212</v>
      </c>
      <c r="J42" t="s">
        <v>53</v>
      </c>
      <c r="K42" t="s">
        <v>121</v>
      </c>
      <c r="L42" t="s">
        <v>225</v>
      </c>
      <c r="M42" t="s">
        <v>56</v>
      </c>
      <c r="N42" s="2">
        <v>44257</v>
      </c>
      <c r="O42" t="s">
        <v>230</v>
      </c>
    </row>
    <row r="43" spans="1:15" x14ac:dyDescent="0.25">
      <c r="A43" t="s">
        <v>69</v>
      </c>
      <c r="B43" t="s">
        <v>85</v>
      </c>
      <c r="C43" s="7" t="str">
        <f>HYPERLINK("https://www.data.act.gov.au/Sport-and-Recreation/Skate-Parks/3np9-m3i7","WEBSITE")</f>
        <v>WEBSITE</v>
      </c>
      <c r="D43" s="7"/>
      <c r="E43" t="s">
        <v>231</v>
      </c>
      <c r="F43" t="s">
        <v>224</v>
      </c>
      <c r="G43">
        <v>2021</v>
      </c>
      <c r="H43" t="s">
        <v>74</v>
      </c>
      <c r="I43" t="s">
        <v>212</v>
      </c>
      <c r="J43" t="s">
        <v>53</v>
      </c>
      <c r="K43" t="s">
        <v>121</v>
      </c>
      <c r="L43" t="s">
        <v>225</v>
      </c>
      <c r="M43" t="s">
        <v>56</v>
      </c>
      <c r="N43" s="2">
        <v>44257</v>
      </c>
      <c r="O43" t="s">
        <v>230</v>
      </c>
    </row>
    <row r="44" spans="1:15" x14ac:dyDescent="0.25">
      <c r="A44" t="s">
        <v>69</v>
      </c>
      <c r="B44" t="s">
        <v>85</v>
      </c>
      <c r="C44" s="7" t="str">
        <f>HYPERLINK("https://www.data.act.gov.au/Sport-and-Recreation/Basketball-Courts/igti-4f4a","WEBSITE")</f>
        <v>WEBSITE</v>
      </c>
      <c r="D44" s="7"/>
      <c r="E44" t="s">
        <v>232</v>
      </c>
      <c r="F44" t="s">
        <v>224</v>
      </c>
      <c r="G44">
        <v>2020</v>
      </c>
      <c r="H44" t="s">
        <v>74</v>
      </c>
      <c r="I44" t="s">
        <v>212</v>
      </c>
      <c r="J44" t="s">
        <v>53</v>
      </c>
      <c r="K44" t="s">
        <v>121</v>
      </c>
      <c r="L44" t="s">
        <v>225</v>
      </c>
      <c r="M44" t="s">
        <v>56</v>
      </c>
      <c r="N44" s="2">
        <v>44257</v>
      </c>
      <c r="O44" t="s">
        <v>230</v>
      </c>
    </row>
    <row r="45" spans="1:15" x14ac:dyDescent="0.25">
      <c r="A45" t="s">
        <v>69</v>
      </c>
      <c r="B45" t="s">
        <v>85</v>
      </c>
      <c r="C45" s="7" t="str">
        <f>HYPERLINK("https://www.data.act.gov.au/dataset/Play-Grounds/qp7m-ztg4","WEBSITE")</f>
        <v>WEBSITE</v>
      </c>
      <c r="D45" s="7"/>
      <c r="E45" t="s">
        <v>233</v>
      </c>
      <c r="F45" t="s">
        <v>224</v>
      </c>
      <c r="G45">
        <v>2020</v>
      </c>
      <c r="H45" t="s">
        <v>74</v>
      </c>
      <c r="I45" t="s">
        <v>212</v>
      </c>
      <c r="J45" t="s">
        <v>53</v>
      </c>
      <c r="K45" t="s">
        <v>121</v>
      </c>
      <c r="L45" t="s">
        <v>225</v>
      </c>
      <c r="M45" t="s">
        <v>56</v>
      </c>
      <c r="N45" s="2">
        <v>44257</v>
      </c>
      <c r="O45" t="s">
        <v>230</v>
      </c>
    </row>
    <row r="46" spans="1:15" x14ac:dyDescent="0.25">
      <c r="A46" t="s">
        <v>69</v>
      </c>
      <c r="B46" t="s">
        <v>100</v>
      </c>
      <c r="C46" s="7" t="str">
        <f>HYPERLINK("https://www.abs.gov.au/AUSSTATS/abs@.nsf/DetailsPage/4602.2Oct%202009?OpenDocument","WEBSITE")</f>
        <v>WEBSITE</v>
      </c>
      <c r="D46" s="7"/>
      <c r="E46" t="s">
        <v>234</v>
      </c>
      <c r="F46" t="s">
        <v>108</v>
      </c>
      <c r="G46">
        <v>2009</v>
      </c>
      <c r="H46" t="s">
        <v>74</v>
      </c>
      <c r="I46" t="s">
        <v>235</v>
      </c>
      <c r="J46" t="s">
        <v>74</v>
      </c>
      <c r="K46" t="s">
        <v>155</v>
      </c>
      <c r="L46" t="s">
        <v>105</v>
      </c>
      <c r="O46" t="s">
        <v>236</v>
      </c>
    </row>
    <row r="47" spans="1:15" x14ac:dyDescent="0.25">
      <c r="A47" t="s">
        <v>69</v>
      </c>
      <c r="B47" t="s">
        <v>70</v>
      </c>
      <c r="C47" s="7" t="str">
        <f>HYPERLINK("https://github.com/microsoft/AustraliaBuildingFootprints","WEBSITE")</f>
        <v>WEBSITE</v>
      </c>
      <c r="D47" s="7"/>
      <c r="E47" t="s">
        <v>237</v>
      </c>
      <c r="F47" t="s">
        <v>238</v>
      </c>
      <c r="G47">
        <v>2018</v>
      </c>
      <c r="H47" t="s">
        <v>74</v>
      </c>
      <c r="J47" t="s">
        <v>120</v>
      </c>
      <c r="K47" t="s">
        <v>239</v>
      </c>
      <c r="L47" t="s">
        <v>20</v>
      </c>
      <c r="M47" t="s">
        <v>241</v>
      </c>
      <c r="O47" t="s">
        <v>240</v>
      </c>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37A3-BF67-4A78-820D-EE914E512464}">
  <dimension ref="A1:M17"/>
  <sheetViews>
    <sheetView workbookViewId="0"/>
  </sheetViews>
  <sheetFormatPr defaultColWidth="15.7109375" defaultRowHeight="15" x14ac:dyDescent="0.25"/>
  <sheetData>
    <row r="1" spans="1:13" x14ac:dyDescent="0.25">
      <c r="A1" s="4" t="s">
        <v>0</v>
      </c>
      <c r="B1" s="4" t="s">
        <v>1</v>
      </c>
      <c r="C1" s="4" t="s">
        <v>2</v>
      </c>
      <c r="D1" s="4" t="s">
        <v>3</v>
      </c>
      <c r="E1" s="4" t="s">
        <v>4</v>
      </c>
      <c r="F1" s="4" t="s">
        <v>5</v>
      </c>
      <c r="G1" s="4" t="s">
        <v>6</v>
      </c>
      <c r="H1" s="4" t="s">
        <v>7</v>
      </c>
      <c r="I1" s="4" t="s">
        <v>8</v>
      </c>
      <c r="J1" s="4" t="s">
        <v>9</v>
      </c>
      <c r="K1" s="4" t="s">
        <v>10</v>
      </c>
      <c r="L1" s="4" t="s">
        <v>12</v>
      </c>
      <c r="M1" s="4" t="s">
        <v>11</v>
      </c>
    </row>
    <row r="2" spans="1:13" x14ac:dyDescent="0.25">
      <c r="A2" t="s">
        <v>242</v>
      </c>
      <c r="B2" t="s">
        <v>243</v>
      </c>
      <c r="C2" t="str">
        <f>HYPERLINK("https://www.abs.gov.au/AUSSTATS/abs@.nsf/Lookup/1700.0Main+Features1Australia","WEBSITE")</f>
        <v>WEBSITE</v>
      </c>
      <c r="E2" t="s">
        <v>108</v>
      </c>
      <c r="F2" t="s">
        <v>244</v>
      </c>
      <c r="G2" t="s">
        <v>245</v>
      </c>
      <c r="H2" t="s">
        <v>246</v>
      </c>
      <c r="I2" t="s">
        <v>53</v>
      </c>
      <c r="K2" t="s">
        <v>20</v>
      </c>
      <c r="L2" t="s">
        <v>248</v>
      </c>
      <c r="M2" t="s">
        <v>247</v>
      </c>
    </row>
    <row r="3" spans="1:13" x14ac:dyDescent="0.25">
      <c r="A3" t="s">
        <v>242</v>
      </c>
      <c r="B3" t="s">
        <v>249</v>
      </c>
      <c r="E3" t="s">
        <v>250</v>
      </c>
      <c r="F3" t="s">
        <v>251</v>
      </c>
      <c r="G3" t="s">
        <v>19</v>
      </c>
      <c r="H3" t="s">
        <v>200</v>
      </c>
      <c r="I3" t="s">
        <v>252</v>
      </c>
      <c r="K3" t="s">
        <v>20</v>
      </c>
      <c r="L3" t="s">
        <v>21</v>
      </c>
      <c r="M3" t="s">
        <v>253</v>
      </c>
    </row>
    <row r="4" spans="1:13" x14ac:dyDescent="0.25">
      <c r="A4" t="s">
        <v>242</v>
      </c>
      <c r="B4" t="s">
        <v>254</v>
      </c>
      <c r="C4" t="str">
        <f>HYPERLINK("https://www.aihw.gov.au/reports/life-expectancy-death/mort-books/contents/mort-books","WEBSITE")</f>
        <v>WEBSITE</v>
      </c>
      <c r="E4" t="s">
        <v>255</v>
      </c>
      <c r="F4" t="s">
        <v>256</v>
      </c>
      <c r="G4" t="s">
        <v>245</v>
      </c>
      <c r="H4" t="s">
        <v>257</v>
      </c>
      <c r="I4" t="s">
        <v>53</v>
      </c>
      <c r="K4" t="s">
        <v>20</v>
      </c>
      <c r="L4" t="s">
        <v>35</v>
      </c>
      <c r="M4" t="s">
        <v>258</v>
      </c>
    </row>
    <row r="5" spans="1:13" x14ac:dyDescent="0.25">
      <c r="A5" t="s">
        <v>242</v>
      </c>
      <c r="B5" t="s">
        <v>259</v>
      </c>
      <c r="C5" t="str">
        <f>HYPERLINK("https://www.aihw.gov.au/reports/life-expectancy-death/mort-books/contents/mort-books","WEBSITE")</f>
        <v>WEBSITE</v>
      </c>
      <c r="E5" t="s">
        <v>255</v>
      </c>
      <c r="F5" t="s">
        <v>256</v>
      </c>
      <c r="G5" t="s">
        <v>245</v>
      </c>
      <c r="H5" t="s">
        <v>257</v>
      </c>
      <c r="I5" t="s">
        <v>53</v>
      </c>
      <c r="K5" t="s">
        <v>20</v>
      </c>
      <c r="L5" t="s">
        <v>35</v>
      </c>
      <c r="M5" t="s">
        <v>258</v>
      </c>
    </row>
    <row r="6" spans="1:13" x14ac:dyDescent="0.25">
      <c r="A6" t="s">
        <v>242</v>
      </c>
      <c r="B6" t="s">
        <v>260</v>
      </c>
      <c r="E6" t="s">
        <v>261</v>
      </c>
      <c r="F6" t="s">
        <v>262</v>
      </c>
      <c r="H6" t="s">
        <v>257</v>
      </c>
      <c r="I6" t="s">
        <v>53</v>
      </c>
      <c r="K6" t="s">
        <v>20</v>
      </c>
      <c r="L6" t="s">
        <v>21</v>
      </c>
      <c r="M6" t="s">
        <v>263</v>
      </c>
    </row>
    <row r="7" spans="1:13" x14ac:dyDescent="0.25">
      <c r="A7" t="s">
        <v>242</v>
      </c>
      <c r="B7" t="s">
        <v>264</v>
      </c>
      <c r="E7" t="s">
        <v>261</v>
      </c>
      <c r="F7" t="s">
        <v>262</v>
      </c>
      <c r="H7" t="s">
        <v>257</v>
      </c>
      <c r="I7" t="s">
        <v>53</v>
      </c>
      <c r="K7" t="s">
        <v>20</v>
      </c>
      <c r="L7" t="s">
        <v>21</v>
      </c>
      <c r="M7" t="s">
        <v>263</v>
      </c>
    </row>
    <row r="8" spans="1:13" x14ac:dyDescent="0.25">
      <c r="A8" t="s">
        <v>242</v>
      </c>
      <c r="B8" t="s">
        <v>265</v>
      </c>
      <c r="C8" t="str">
        <f>HYPERLINK("https://www.aihw.gov.au/reports/life-expectancy-death/mort-books/contents/data-visualisation","WEBSITE")</f>
        <v>WEBSITE</v>
      </c>
      <c r="E8" t="s">
        <v>261</v>
      </c>
      <c r="F8" t="s">
        <v>266</v>
      </c>
      <c r="G8" t="s">
        <v>45</v>
      </c>
      <c r="H8" t="s">
        <v>257</v>
      </c>
      <c r="I8" t="s">
        <v>53</v>
      </c>
      <c r="K8" t="s">
        <v>20</v>
      </c>
      <c r="L8" t="s">
        <v>35</v>
      </c>
      <c r="M8" t="s">
        <v>258</v>
      </c>
    </row>
    <row r="9" spans="1:13" x14ac:dyDescent="0.25">
      <c r="A9" t="s">
        <v>242</v>
      </c>
      <c r="B9" t="s">
        <v>267</v>
      </c>
      <c r="C9" t="str">
        <f>HYPERLINK("http://www9.health.gov.au/cda/source/cda-index.cfm","WEBSITE")</f>
        <v>WEBSITE</v>
      </c>
      <c r="E9" t="s">
        <v>268</v>
      </c>
      <c r="F9" t="s">
        <v>154</v>
      </c>
      <c r="G9" t="s">
        <v>45</v>
      </c>
      <c r="H9" t="s">
        <v>269</v>
      </c>
      <c r="I9" t="s">
        <v>53</v>
      </c>
      <c r="K9" t="s">
        <v>20</v>
      </c>
      <c r="L9" t="s">
        <v>21</v>
      </c>
      <c r="M9" t="s">
        <v>270</v>
      </c>
    </row>
    <row r="10" spans="1:13" x14ac:dyDescent="0.25">
      <c r="A10" t="s">
        <v>242</v>
      </c>
      <c r="B10" t="s">
        <v>264</v>
      </c>
      <c r="C10" t="str">
        <f>HYPERLINK("http://www9.health.gov.au/cda/source/cda-index.cfm","WEBSITE")</f>
        <v>WEBSITE</v>
      </c>
      <c r="E10" t="s">
        <v>268</v>
      </c>
      <c r="F10" t="s">
        <v>154</v>
      </c>
      <c r="G10" t="s">
        <v>45</v>
      </c>
      <c r="H10" t="s">
        <v>269</v>
      </c>
      <c r="I10" t="s">
        <v>53</v>
      </c>
      <c r="K10" t="s">
        <v>20</v>
      </c>
      <c r="L10" t="s">
        <v>21</v>
      </c>
      <c r="M10" t="s">
        <v>270</v>
      </c>
    </row>
    <row r="11" spans="1:13" x14ac:dyDescent="0.25">
      <c r="A11" t="s">
        <v>242</v>
      </c>
      <c r="B11" t="s">
        <v>271</v>
      </c>
      <c r="C11" t="str">
        <f>HYPERLINK("http://www9.health.gov.au/cda/source/cda-index.cfm","WEBSITE")</f>
        <v>WEBSITE</v>
      </c>
      <c r="E11" t="s">
        <v>268</v>
      </c>
      <c r="F11" t="s">
        <v>154</v>
      </c>
      <c r="G11" t="s">
        <v>45</v>
      </c>
      <c r="H11" t="s">
        <v>269</v>
      </c>
      <c r="I11" t="s">
        <v>53</v>
      </c>
      <c r="K11" t="s">
        <v>20</v>
      </c>
      <c r="L11" t="s">
        <v>21</v>
      </c>
      <c r="M11" t="s">
        <v>270</v>
      </c>
    </row>
    <row r="12" spans="1:13" x14ac:dyDescent="0.25">
      <c r="A12" t="s">
        <v>242</v>
      </c>
      <c r="B12" t="s">
        <v>272</v>
      </c>
      <c r="C12" t="str">
        <f>HYPERLINK("http://www9.health.gov.au/cda/source/cda-index.cfm","WEBSITE")</f>
        <v>WEBSITE</v>
      </c>
      <c r="E12" t="s">
        <v>268</v>
      </c>
      <c r="F12" t="s">
        <v>154</v>
      </c>
      <c r="G12" t="s">
        <v>45</v>
      </c>
      <c r="H12" t="s">
        <v>269</v>
      </c>
      <c r="I12" t="s">
        <v>53</v>
      </c>
      <c r="K12" t="s">
        <v>20</v>
      </c>
      <c r="L12" t="s">
        <v>21</v>
      </c>
      <c r="M12" t="s">
        <v>270</v>
      </c>
    </row>
    <row r="13" spans="1:13" x14ac:dyDescent="0.25">
      <c r="A13" t="s">
        <v>242</v>
      </c>
      <c r="B13" t="s">
        <v>273</v>
      </c>
      <c r="C13" t="str">
        <f>HYPERLINK("http://www9.health.gov.au/cda/source/rpt_4.cfm","WEBSITE")</f>
        <v>WEBSITE</v>
      </c>
      <c r="E13" t="s">
        <v>268</v>
      </c>
      <c r="F13" t="s">
        <v>154</v>
      </c>
      <c r="G13" t="s">
        <v>45</v>
      </c>
      <c r="H13" t="s">
        <v>269</v>
      </c>
      <c r="I13" t="s">
        <v>53</v>
      </c>
      <c r="K13" t="s">
        <v>20</v>
      </c>
      <c r="L13" t="s">
        <v>21</v>
      </c>
      <c r="M13" t="s">
        <v>270</v>
      </c>
    </row>
    <row r="14" spans="1:13" x14ac:dyDescent="0.25">
      <c r="A14" t="s">
        <v>242</v>
      </c>
      <c r="B14" t="s">
        <v>254</v>
      </c>
      <c r="C14" t="str">
        <f>HYPERLINK("https://www.abs.gov.au/statistics/health/health-conditions-and-risks/asthma/2017-18#data-download","WEBSITE")</f>
        <v>WEBSITE</v>
      </c>
      <c r="E14" t="s">
        <v>108</v>
      </c>
      <c r="F14" t="s">
        <v>274</v>
      </c>
      <c r="G14" t="s">
        <v>245</v>
      </c>
      <c r="H14" t="s">
        <v>269</v>
      </c>
      <c r="I14" t="s">
        <v>53</v>
      </c>
      <c r="K14" t="s">
        <v>20</v>
      </c>
      <c r="L14" t="s">
        <v>35</v>
      </c>
      <c r="M14" t="s">
        <v>258</v>
      </c>
    </row>
    <row r="15" spans="1:13" x14ac:dyDescent="0.25">
      <c r="A15" t="s">
        <v>242</v>
      </c>
      <c r="B15" t="s">
        <v>275</v>
      </c>
      <c r="C15" t="str">
        <f>HYPERLINK("https://www.aihw.gov.au/reports-data/myhospitals/content/data-downloads","WEBSITE")</f>
        <v>WEBSITE</v>
      </c>
      <c r="E15" t="s">
        <v>261</v>
      </c>
      <c r="F15" t="s">
        <v>163</v>
      </c>
      <c r="G15" t="s">
        <v>45</v>
      </c>
      <c r="H15" t="s">
        <v>269</v>
      </c>
      <c r="I15" t="s">
        <v>53</v>
      </c>
      <c r="K15" t="s">
        <v>20</v>
      </c>
      <c r="L15" t="s">
        <v>21</v>
      </c>
      <c r="M15" t="s">
        <v>263</v>
      </c>
    </row>
    <row r="16" spans="1:13" x14ac:dyDescent="0.25">
      <c r="A16" t="s">
        <v>242</v>
      </c>
      <c r="B16" t="s">
        <v>276</v>
      </c>
      <c r="C16" t="str">
        <f>HYPERLINK("https://www.abs.gov.au/statistics/health/causes-death/causes-death-australia/2019#data-download","WEBSITE")</f>
        <v>WEBSITE</v>
      </c>
      <c r="E16" t="s">
        <v>108</v>
      </c>
      <c r="F16" t="s">
        <v>277</v>
      </c>
      <c r="G16" t="s">
        <v>45</v>
      </c>
      <c r="H16" t="s">
        <v>269</v>
      </c>
      <c r="I16" t="s">
        <v>53</v>
      </c>
      <c r="K16" t="s">
        <v>20</v>
      </c>
      <c r="L16" t="s">
        <v>21</v>
      </c>
      <c r="M16" t="s">
        <v>263</v>
      </c>
    </row>
    <row r="17" spans="1:13" x14ac:dyDescent="0.25">
      <c r="A17" t="s">
        <v>242</v>
      </c>
      <c r="B17" t="s">
        <v>278</v>
      </c>
      <c r="C17" t="str">
        <f>HYPERLINK("https://www.aihw.gov.au/reports-data/health-conditions-disability-deaths/burden-of-disease/data?page=1","WEBSITE")</f>
        <v>WEBSITE</v>
      </c>
      <c r="E17" t="s">
        <v>261</v>
      </c>
      <c r="F17" t="s">
        <v>279</v>
      </c>
      <c r="G17" t="s">
        <v>45</v>
      </c>
      <c r="H17" t="s">
        <v>269</v>
      </c>
      <c r="I17" t="s">
        <v>53</v>
      </c>
      <c r="K17" t="s">
        <v>20</v>
      </c>
      <c r="L17" t="s">
        <v>35</v>
      </c>
      <c r="M17" t="s">
        <v>280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53112-C22B-4E23-AB8A-D6480D321EA9}">
  <dimension ref="A1:M93"/>
  <sheetViews>
    <sheetView workbookViewId="0"/>
  </sheetViews>
  <sheetFormatPr defaultColWidth="15.7109375" defaultRowHeight="15" customHeight="1" x14ac:dyDescent="0.25"/>
  <sheetData>
    <row r="1" spans="1:13" ht="15" customHeight="1" x14ac:dyDescent="0.25">
      <c r="A1" s="4" t="s">
        <v>0</v>
      </c>
      <c r="B1" s="4" t="s">
        <v>1</v>
      </c>
      <c r="C1" s="4" t="s">
        <v>2</v>
      </c>
      <c r="D1" s="4" t="s">
        <v>3</v>
      </c>
      <c r="E1" s="4" t="s">
        <v>4</v>
      </c>
      <c r="F1" s="4" t="s">
        <v>5</v>
      </c>
      <c r="G1" s="4" t="s">
        <v>6</v>
      </c>
      <c r="H1" s="4" t="s">
        <v>8</v>
      </c>
      <c r="I1" s="4" t="s">
        <v>7</v>
      </c>
      <c r="J1" s="4" t="s">
        <v>9</v>
      </c>
      <c r="K1" s="4" t="s">
        <v>10</v>
      </c>
      <c r="L1" s="4" t="s">
        <v>11</v>
      </c>
      <c r="M1" s="4" t="s">
        <v>12</v>
      </c>
    </row>
    <row r="2" spans="1:13" ht="15" customHeight="1" x14ac:dyDescent="0.25">
      <c r="A2" t="s">
        <v>14</v>
      </c>
      <c r="B2" t="s">
        <v>15</v>
      </c>
      <c r="C2" t="str">
        <f t="shared" ref="C2:C9" si="0">HYPERLINK("https://lance4.modaps.eosdis.nasa.gov/modis/","WEBSITE")</f>
        <v>WEBSITE</v>
      </c>
      <c r="E2" t="s">
        <v>281</v>
      </c>
      <c r="F2" t="s">
        <v>87</v>
      </c>
      <c r="G2" t="s">
        <v>19</v>
      </c>
      <c r="H2" t="s">
        <v>19</v>
      </c>
      <c r="I2" t="s">
        <v>282</v>
      </c>
      <c r="K2" t="s">
        <v>47</v>
      </c>
      <c r="L2" t="s">
        <v>283</v>
      </c>
      <c r="M2" t="s">
        <v>56</v>
      </c>
    </row>
    <row r="3" spans="1:13" ht="15" customHeight="1" x14ac:dyDescent="0.25">
      <c r="A3" t="s">
        <v>14</v>
      </c>
      <c r="B3" t="s">
        <v>22</v>
      </c>
      <c r="C3" t="str">
        <f t="shared" si="0"/>
        <v>WEBSITE</v>
      </c>
      <c r="E3" t="s">
        <v>281</v>
      </c>
      <c r="F3" t="s">
        <v>87</v>
      </c>
      <c r="H3" t="s">
        <v>19</v>
      </c>
      <c r="I3" t="s">
        <v>282</v>
      </c>
      <c r="K3" t="s">
        <v>47</v>
      </c>
      <c r="L3" t="s">
        <v>283</v>
      </c>
      <c r="M3" t="s">
        <v>56</v>
      </c>
    </row>
    <row r="4" spans="1:13" ht="15" customHeight="1" x14ac:dyDescent="0.25">
      <c r="A4" t="s">
        <v>14</v>
      </c>
      <c r="B4" t="s">
        <v>23</v>
      </c>
      <c r="C4" t="str">
        <f t="shared" si="0"/>
        <v>WEBSITE</v>
      </c>
      <c r="E4" t="s">
        <v>281</v>
      </c>
      <c r="F4" t="s">
        <v>87</v>
      </c>
      <c r="H4" t="s">
        <v>19</v>
      </c>
      <c r="I4" t="s">
        <v>282</v>
      </c>
      <c r="K4" t="s">
        <v>47</v>
      </c>
      <c r="L4" t="s">
        <v>283</v>
      </c>
      <c r="M4" t="s">
        <v>56</v>
      </c>
    </row>
    <row r="5" spans="1:13" ht="15" customHeight="1" x14ac:dyDescent="0.25">
      <c r="A5" t="s">
        <v>14</v>
      </c>
      <c r="B5" t="s">
        <v>24</v>
      </c>
      <c r="C5" t="str">
        <f t="shared" si="0"/>
        <v>WEBSITE</v>
      </c>
      <c r="E5" t="s">
        <v>281</v>
      </c>
      <c r="F5" t="s">
        <v>87</v>
      </c>
      <c r="H5" t="s">
        <v>19</v>
      </c>
      <c r="I5" t="s">
        <v>282</v>
      </c>
      <c r="K5" t="s">
        <v>47</v>
      </c>
      <c r="L5" t="s">
        <v>283</v>
      </c>
      <c r="M5" t="s">
        <v>56</v>
      </c>
    </row>
    <row r="6" spans="1:13" ht="15" customHeight="1" x14ac:dyDescent="0.25">
      <c r="A6" t="s">
        <v>14</v>
      </c>
      <c r="B6" t="s">
        <v>25</v>
      </c>
      <c r="C6" t="str">
        <f t="shared" si="0"/>
        <v>WEBSITE</v>
      </c>
      <c r="E6" t="s">
        <v>281</v>
      </c>
      <c r="F6" t="s">
        <v>87</v>
      </c>
      <c r="H6" t="s">
        <v>19</v>
      </c>
      <c r="I6" t="s">
        <v>282</v>
      </c>
      <c r="K6" t="s">
        <v>47</v>
      </c>
      <c r="L6" t="s">
        <v>283</v>
      </c>
      <c r="M6" t="s">
        <v>56</v>
      </c>
    </row>
    <row r="7" spans="1:13" ht="15" customHeight="1" x14ac:dyDescent="0.25">
      <c r="A7" t="s">
        <v>14</v>
      </c>
      <c r="B7" s="1" t="s">
        <v>26</v>
      </c>
      <c r="C7" t="str">
        <f t="shared" si="0"/>
        <v>WEBSITE</v>
      </c>
      <c r="E7" t="s">
        <v>281</v>
      </c>
      <c r="F7" t="s">
        <v>87</v>
      </c>
      <c r="H7" t="s">
        <v>19</v>
      </c>
      <c r="I7" t="s">
        <v>282</v>
      </c>
      <c r="K7" t="s">
        <v>47</v>
      </c>
      <c r="L7" t="s">
        <v>283</v>
      </c>
      <c r="M7" t="s">
        <v>56</v>
      </c>
    </row>
    <row r="8" spans="1:13" ht="15" customHeight="1" x14ac:dyDescent="0.25">
      <c r="A8" t="s">
        <v>14</v>
      </c>
      <c r="B8" s="1" t="s">
        <v>27</v>
      </c>
      <c r="C8" t="str">
        <f t="shared" si="0"/>
        <v>WEBSITE</v>
      </c>
      <c r="E8" t="s">
        <v>281</v>
      </c>
      <c r="F8" t="s">
        <v>87</v>
      </c>
      <c r="H8" t="s">
        <v>19</v>
      </c>
      <c r="I8" t="s">
        <v>282</v>
      </c>
      <c r="K8" t="s">
        <v>47</v>
      </c>
      <c r="L8" t="s">
        <v>283</v>
      </c>
      <c r="M8" t="s">
        <v>56</v>
      </c>
    </row>
    <row r="9" spans="1:13" ht="15" customHeight="1" x14ac:dyDescent="0.25">
      <c r="A9" t="s">
        <v>14</v>
      </c>
      <c r="B9" s="1" t="s">
        <v>28</v>
      </c>
      <c r="C9" t="str">
        <f t="shared" si="0"/>
        <v>WEBSITE</v>
      </c>
      <c r="E9" t="s">
        <v>281</v>
      </c>
      <c r="F9" t="s">
        <v>87</v>
      </c>
      <c r="H9" t="s">
        <v>19</v>
      </c>
      <c r="I9" t="s">
        <v>282</v>
      </c>
      <c r="K9" t="s">
        <v>47</v>
      </c>
      <c r="L9" t="s">
        <v>283</v>
      </c>
      <c r="M9" t="s">
        <v>56</v>
      </c>
    </row>
    <row r="10" spans="1:13" ht="15" customHeight="1" x14ac:dyDescent="0.25">
      <c r="A10" t="s">
        <v>69</v>
      </c>
      <c r="B10" t="s">
        <v>284</v>
      </c>
      <c r="C10" t="str">
        <f>HYPERLINK("http://www.bom.gov.au/jsp/awap/ndvi/index.jsp","WEBSITE")</f>
        <v>WEBSITE</v>
      </c>
      <c r="E10" t="s">
        <v>31</v>
      </c>
      <c r="F10" t="s">
        <v>285</v>
      </c>
      <c r="H10" t="s">
        <v>45</v>
      </c>
      <c r="I10" t="s">
        <v>282</v>
      </c>
      <c r="K10" t="s">
        <v>20</v>
      </c>
      <c r="L10" t="s">
        <v>286</v>
      </c>
      <c r="M10" t="s">
        <v>454</v>
      </c>
    </row>
    <row r="11" spans="1:13" ht="15" customHeight="1" x14ac:dyDescent="0.25">
      <c r="A11" t="s">
        <v>69</v>
      </c>
      <c r="B11" t="s">
        <v>287</v>
      </c>
      <c r="C11" t="str">
        <f>HYPERLINK("https://www.agriculture.gov.au/abares/aclump/land-use/data-download","WEBSITE")</f>
        <v>WEBSITE</v>
      </c>
      <c r="E11" t="s">
        <v>288</v>
      </c>
      <c r="F11" t="s">
        <v>289</v>
      </c>
      <c r="H11" t="s">
        <v>53</v>
      </c>
      <c r="I11" t="s">
        <v>20</v>
      </c>
      <c r="K11" t="s">
        <v>20</v>
      </c>
      <c r="L11" t="s">
        <v>290</v>
      </c>
      <c r="M11" t="s">
        <v>56</v>
      </c>
    </row>
    <row r="12" spans="1:13" ht="15" customHeight="1" x14ac:dyDescent="0.25">
      <c r="A12" t="s">
        <v>14</v>
      </c>
      <c r="B12" t="s">
        <v>15</v>
      </c>
      <c r="C12" t="str">
        <f t="shared" ref="C12:C19" si="1">HYPERLINK("https://ads.atmosphere.copernicus.eu/cdsapp#!/dataset/cams-global-reanalysis-eac4?tab=overview","WEBSITE")</f>
        <v>WEBSITE</v>
      </c>
      <c r="E12" t="s">
        <v>291</v>
      </c>
      <c r="F12" t="s">
        <v>292</v>
      </c>
      <c r="H12" t="s">
        <v>293</v>
      </c>
      <c r="I12" t="s">
        <v>294</v>
      </c>
      <c r="K12" t="s">
        <v>47</v>
      </c>
      <c r="L12" t="s">
        <v>295</v>
      </c>
      <c r="M12" t="s">
        <v>464</v>
      </c>
    </row>
    <row r="13" spans="1:13" ht="15" customHeight="1" x14ac:dyDescent="0.25">
      <c r="A13" t="s">
        <v>14</v>
      </c>
      <c r="B13" t="s">
        <v>22</v>
      </c>
      <c r="C13" t="str">
        <f t="shared" si="1"/>
        <v>WEBSITE</v>
      </c>
      <c r="E13" t="s">
        <v>291</v>
      </c>
      <c r="F13" t="s">
        <v>292</v>
      </c>
      <c r="H13" t="s">
        <v>293</v>
      </c>
      <c r="I13" t="s">
        <v>294</v>
      </c>
      <c r="K13" t="s">
        <v>47</v>
      </c>
      <c r="L13" t="s">
        <v>295</v>
      </c>
      <c r="M13" t="s">
        <v>464</v>
      </c>
    </row>
    <row r="14" spans="1:13" ht="15" customHeight="1" x14ac:dyDescent="0.25">
      <c r="A14" t="s">
        <v>14</v>
      </c>
      <c r="B14" t="s">
        <v>23</v>
      </c>
      <c r="C14" t="str">
        <f t="shared" si="1"/>
        <v>WEBSITE</v>
      </c>
      <c r="E14" t="s">
        <v>291</v>
      </c>
      <c r="F14" t="s">
        <v>292</v>
      </c>
      <c r="H14" t="s">
        <v>293</v>
      </c>
      <c r="I14" t="s">
        <v>294</v>
      </c>
      <c r="K14" t="s">
        <v>47</v>
      </c>
      <c r="L14" t="s">
        <v>295</v>
      </c>
      <c r="M14" t="s">
        <v>464</v>
      </c>
    </row>
    <row r="15" spans="1:13" ht="15" customHeight="1" x14ac:dyDescent="0.25">
      <c r="A15" t="s">
        <v>14</v>
      </c>
      <c r="B15" t="s">
        <v>24</v>
      </c>
      <c r="C15" t="str">
        <f t="shared" si="1"/>
        <v>WEBSITE</v>
      </c>
      <c r="E15" t="s">
        <v>291</v>
      </c>
      <c r="F15" t="s">
        <v>292</v>
      </c>
      <c r="H15" t="s">
        <v>293</v>
      </c>
      <c r="I15" t="s">
        <v>294</v>
      </c>
      <c r="K15" t="s">
        <v>47</v>
      </c>
      <c r="L15" t="s">
        <v>295</v>
      </c>
      <c r="M15" t="s">
        <v>464</v>
      </c>
    </row>
    <row r="16" spans="1:13" ht="15" customHeight="1" x14ac:dyDescent="0.25">
      <c r="A16" t="s">
        <v>14</v>
      </c>
      <c r="B16" t="s">
        <v>25</v>
      </c>
      <c r="C16" t="str">
        <f t="shared" si="1"/>
        <v>WEBSITE</v>
      </c>
      <c r="E16" t="s">
        <v>291</v>
      </c>
      <c r="F16" t="s">
        <v>292</v>
      </c>
      <c r="H16" t="s">
        <v>293</v>
      </c>
      <c r="I16" t="s">
        <v>294</v>
      </c>
      <c r="K16" t="s">
        <v>47</v>
      </c>
      <c r="L16" t="s">
        <v>295</v>
      </c>
      <c r="M16" t="s">
        <v>464</v>
      </c>
    </row>
    <row r="17" spans="1:13" ht="15" customHeight="1" x14ac:dyDescent="0.25">
      <c r="A17" t="s">
        <v>14</v>
      </c>
      <c r="B17" s="1" t="s">
        <v>26</v>
      </c>
      <c r="C17" t="str">
        <f t="shared" si="1"/>
        <v>WEBSITE</v>
      </c>
      <c r="E17" t="s">
        <v>291</v>
      </c>
      <c r="F17" t="s">
        <v>292</v>
      </c>
      <c r="H17" t="s">
        <v>293</v>
      </c>
      <c r="I17" t="s">
        <v>294</v>
      </c>
      <c r="K17" t="s">
        <v>47</v>
      </c>
      <c r="L17" t="s">
        <v>295</v>
      </c>
      <c r="M17" t="s">
        <v>464</v>
      </c>
    </row>
    <row r="18" spans="1:13" ht="15" customHeight="1" x14ac:dyDescent="0.25">
      <c r="A18" t="s">
        <v>14</v>
      </c>
      <c r="B18" s="1" t="s">
        <v>27</v>
      </c>
      <c r="C18" t="str">
        <f t="shared" si="1"/>
        <v>WEBSITE</v>
      </c>
      <c r="E18" t="s">
        <v>291</v>
      </c>
      <c r="F18" t="s">
        <v>292</v>
      </c>
      <c r="H18" t="s">
        <v>293</v>
      </c>
      <c r="I18" t="s">
        <v>294</v>
      </c>
      <c r="K18" t="s">
        <v>47</v>
      </c>
      <c r="L18" t="s">
        <v>295</v>
      </c>
      <c r="M18" t="s">
        <v>464</v>
      </c>
    </row>
    <row r="19" spans="1:13" ht="15" customHeight="1" x14ac:dyDescent="0.25">
      <c r="A19" t="s">
        <v>14</v>
      </c>
      <c r="B19" s="1" t="s">
        <v>28</v>
      </c>
      <c r="C19" t="str">
        <f t="shared" si="1"/>
        <v>WEBSITE</v>
      </c>
      <c r="E19" t="s">
        <v>291</v>
      </c>
      <c r="F19" t="s">
        <v>292</v>
      </c>
      <c r="H19" t="s">
        <v>293</v>
      </c>
      <c r="I19" t="s">
        <v>294</v>
      </c>
      <c r="K19" t="s">
        <v>47</v>
      </c>
      <c r="L19" t="s">
        <v>295</v>
      </c>
      <c r="M19" t="s">
        <v>464</v>
      </c>
    </row>
    <row r="20" spans="1:13" ht="15" customHeight="1" x14ac:dyDescent="0.25">
      <c r="A20" t="s">
        <v>14</v>
      </c>
      <c r="C20" t="str">
        <f>HYPERLINK("https://www.csiro.au/en/Research/OandA/Areas/Assessing-our-climate/Latest-greenhouse-gas-data","WEBSITE")</f>
        <v>WEBSITE</v>
      </c>
      <c r="E20" t="s">
        <v>296</v>
      </c>
      <c r="F20" t="s">
        <v>297</v>
      </c>
      <c r="H20" t="s">
        <v>45</v>
      </c>
      <c r="I20" t="s">
        <v>298</v>
      </c>
      <c r="K20" t="s">
        <v>20</v>
      </c>
      <c r="L20" t="s">
        <v>299</v>
      </c>
    </row>
    <row r="21" spans="1:13" ht="15" customHeight="1" x14ac:dyDescent="0.25">
      <c r="A21" t="s">
        <v>14</v>
      </c>
      <c r="B21" t="s">
        <v>300</v>
      </c>
      <c r="C21" t="str">
        <f>HYPERLINK("https://ourworldindata.org/co2-and-other-greenhouse-gas-emissions","WEBSITE")</f>
        <v>WEBSITE</v>
      </c>
      <c r="E21" t="s">
        <v>301</v>
      </c>
      <c r="I21" t="s">
        <v>298</v>
      </c>
      <c r="K21" t="s">
        <v>47</v>
      </c>
      <c r="L21" t="s">
        <v>302</v>
      </c>
      <c r="M21" t="s">
        <v>56</v>
      </c>
    </row>
    <row r="22" spans="1:13" ht="15" customHeight="1" x14ac:dyDescent="0.25">
      <c r="A22" t="s">
        <v>14</v>
      </c>
      <c r="B22" t="s">
        <v>23</v>
      </c>
      <c r="C22" t="str">
        <f>HYPERLINK("https://ozonewatch.gsfc.nasa.gov/monthly/monthly_2020-11_SH.html","WEBSITE")</f>
        <v>WEBSITE</v>
      </c>
      <c r="E22" t="s">
        <v>303</v>
      </c>
      <c r="F22" t="s">
        <v>304</v>
      </c>
      <c r="H22" t="s">
        <v>19</v>
      </c>
      <c r="I22" t="s">
        <v>305</v>
      </c>
      <c r="K22" t="s">
        <v>20</v>
      </c>
      <c r="L22" t="s">
        <v>306</v>
      </c>
      <c r="M22" t="s">
        <v>56</v>
      </c>
    </row>
    <row r="23" spans="1:13" ht="15" customHeight="1" x14ac:dyDescent="0.25">
      <c r="A23" t="s">
        <v>69</v>
      </c>
      <c r="B23" t="s">
        <v>284</v>
      </c>
      <c r="C23" t="str">
        <f>HYPERLINK("http://www.bom.gov.au/jsp/awap/ndvi/index.jsp","WEBSITE")</f>
        <v>WEBSITE</v>
      </c>
      <c r="E23" t="s">
        <v>31</v>
      </c>
      <c r="F23" t="s">
        <v>18</v>
      </c>
      <c r="H23" t="s">
        <v>45</v>
      </c>
      <c r="I23" s="1" t="s">
        <v>307</v>
      </c>
      <c r="J23" t="s">
        <v>308</v>
      </c>
      <c r="K23" t="s">
        <v>20</v>
      </c>
      <c r="L23" t="s">
        <v>309</v>
      </c>
      <c r="M23" t="s">
        <v>454</v>
      </c>
    </row>
    <row r="24" spans="1:13" ht="15" customHeight="1" x14ac:dyDescent="0.25">
      <c r="A24" t="s">
        <v>69</v>
      </c>
      <c r="B24" t="s">
        <v>287</v>
      </c>
      <c r="C24" t="str">
        <f>HYPERLINK("https://www.agriculture.gov.au/abares/aclump/land-use/data-download","WEBSITE")</f>
        <v>WEBSITE</v>
      </c>
      <c r="E24" t="s">
        <v>310</v>
      </c>
      <c r="F24" t="s">
        <v>311</v>
      </c>
      <c r="H24" t="s">
        <v>53</v>
      </c>
      <c r="I24" t="s">
        <v>312</v>
      </c>
      <c r="K24" t="s">
        <v>20</v>
      </c>
      <c r="L24" t="s">
        <v>313</v>
      </c>
      <c r="M24" t="s">
        <v>465</v>
      </c>
    </row>
    <row r="25" spans="1:13" ht="15" customHeight="1" x14ac:dyDescent="0.25">
      <c r="A25" t="s">
        <v>69</v>
      </c>
      <c r="B25" t="s">
        <v>314</v>
      </c>
      <c r="C25" t="str">
        <f>HYPERLINK("http://www.environment.gov.au/cgi-bin/sprat/public/sprat.pl","WEBSITE")</f>
        <v>WEBSITE</v>
      </c>
      <c r="K25" t="s">
        <v>20</v>
      </c>
      <c r="L25" t="s">
        <v>315</v>
      </c>
      <c r="M25" t="s">
        <v>465</v>
      </c>
    </row>
    <row r="26" spans="1:13" ht="15" customHeight="1" x14ac:dyDescent="0.25">
      <c r="A26" t="s">
        <v>69</v>
      </c>
      <c r="B26" t="s">
        <v>316</v>
      </c>
      <c r="C26" t="str">
        <f>HYPERLINK("https://www.environment.gov.au/land/nrs/science/capad/2018","WEBSITE")</f>
        <v>WEBSITE</v>
      </c>
      <c r="K26" t="s">
        <v>20</v>
      </c>
      <c r="L26" t="s">
        <v>315</v>
      </c>
      <c r="M26" t="s">
        <v>465</v>
      </c>
    </row>
    <row r="27" spans="1:13" ht="15" customHeight="1" x14ac:dyDescent="0.25">
      <c r="A27" t="s">
        <v>69</v>
      </c>
      <c r="B27" t="s">
        <v>317</v>
      </c>
      <c r="C27" t="str">
        <f>HYPERLINK("http://www.environment.gov.au/cgi-bin/sprat/public/publicshowallrps.pl","WEBSITE")</f>
        <v>WEBSITE</v>
      </c>
      <c r="K27" t="s">
        <v>20</v>
      </c>
      <c r="L27" t="s">
        <v>315</v>
      </c>
      <c r="M27" t="s">
        <v>465</v>
      </c>
    </row>
    <row r="28" spans="1:13" ht="15" customHeight="1" x14ac:dyDescent="0.25">
      <c r="A28" t="s">
        <v>69</v>
      </c>
      <c r="B28" t="s">
        <v>318</v>
      </c>
      <c r="C28" t="str">
        <f>HYPERLINK("https://ohi-science.org/data/","WEBSITE")</f>
        <v>WEBSITE</v>
      </c>
      <c r="D28" t="s">
        <v>319</v>
      </c>
      <c r="F28" t="s">
        <v>311</v>
      </c>
      <c r="H28" t="s">
        <v>53</v>
      </c>
      <c r="I28" t="s">
        <v>197</v>
      </c>
      <c r="K28" t="s">
        <v>47</v>
      </c>
      <c r="L28" t="s">
        <v>320</v>
      </c>
      <c r="M28" t="s">
        <v>466</v>
      </c>
    </row>
    <row r="29" spans="1:13" ht="15" customHeight="1" x14ac:dyDescent="0.25">
      <c r="A29" t="s">
        <v>321</v>
      </c>
      <c r="B29" t="s">
        <v>322</v>
      </c>
      <c r="C29" s="3" t="str">
        <f>HYPERLINK("https://www.globalfiredata.org/","WEBSITE")</f>
        <v>WEBSITE</v>
      </c>
      <c r="D29" t="s">
        <v>323</v>
      </c>
      <c r="F29" t="s">
        <v>87</v>
      </c>
      <c r="H29" t="s">
        <v>45</v>
      </c>
      <c r="I29" s="1" t="s">
        <v>324</v>
      </c>
      <c r="K29" t="s">
        <v>47</v>
      </c>
      <c r="L29" t="s">
        <v>325</v>
      </c>
      <c r="M29" t="s">
        <v>35</v>
      </c>
    </row>
    <row r="30" spans="1:13" ht="15" customHeight="1" x14ac:dyDescent="0.25">
      <c r="A30" t="s">
        <v>69</v>
      </c>
      <c r="B30" t="s">
        <v>284</v>
      </c>
      <c r="C30" t="str">
        <f>HYPERLINK("https://www.environment.gov.au/land/native-vegetation/national-vegetation-information-system/data-products#mvg51","WEBSITE")</f>
        <v>WEBSITE</v>
      </c>
      <c r="E30" t="s">
        <v>310</v>
      </c>
      <c r="F30">
        <v>2018</v>
      </c>
      <c r="H30" t="s">
        <v>326</v>
      </c>
      <c r="I30" t="s">
        <v>327</v>
      </c>
      <c r="J30" t="s">
        <v>308</v>
      </c>
      <c r="K30" t="s">
        <v>20</v>
      </c>
      <c r="L30" t="s">
        <v>328</v>
      </c>
      <c r="M30" t="s">
        <v>35</v>
      </c>
    </row>
    <row r="31" spans="1:13" ht="15" customHeight="1" x14ac:dyDescent="0.25">
      <c r="A31" t="s">
        <v>69</v>
      </c>
      <c r="B31" t="s">
        <v>151</v>
      </c>
      <c r="C31" t="str">
        <f>HYPERLINK("https://services.ga.gov.au/gis/rest/services/Waste_Management_Facilities/MapServer","WEBSITE")</f>
        <v>WEBSITE</v>
      </c>
      <c r="E31" t="s">
        <v>58</v>
      </c>
      <c r="K31" t="s">
        <v>20</v>
      </c>
      <c r="L31" t="s">
        <v>329</v>
      </c>
      <c r="M31" t="s">
        <v>35</v>
      </c>
    </row>
    <row r="32" spans="1:13" ht="15" customHeight="1" x14ac:dyDescent="0.25">
      <c r="A32" t="s">
        <v>63</v>
      </c>
      <c r="B32" t="s">
        <v>330</v>
      </c>
      <c r="C32" t="str">
        <f>HYPERLINK("https://services.ga.gov.au/site_3/rest/services/Bathymetry_Derivatives/MapServer","WEBSITE")</f>
        <v>WEBSITE</v>
      </c>
      <c r="E32" t="s">
        <v>58</v>
      </c>
      <c r="F32">
        <v>2009</v>
      </c>
      <c r="H32" t="s">
        <v>326</v>
      </c>
      <c r="I32" t="s">
        <v>331</v>
      </c>
      <c r="K32" t="s">
        <v>20</v>
      </c>
      <c r="L32" t="s">
        <v>332</v>
      </c>
      <c r="M32" t="s">
        <v>35</v>
      </c>
    </row>
    <row r="33" spans="1:13" ht="15" customHeight="1" x14ac:dyDescent="0.25">
      <c r="A33" t="s">
        <v>69</v>
      </c>
      <c r="B33" t="s">
        <v>333</v>
      </c>
      <c r="C33" t="str">
        <f>HYPERLINK("https://services.ga.gov.au/gis/rest/services/Australian_Exposure_Information/MapServer","WEBSITE")</f>
        <v>WEBSITE</v>
      </c>
      <c r="E33" t="s">
        <v>58</v>
      </c>
      <c r="K33" t="s">
        <v>20</v>
      </c>
      <c r="L33" t="s">
        <v>334</v>
      </c>
      <c r="M33" t="s">
        <v>35</v>
      </c>
    </row>
    <row r="34" spans="1:13" ht="15" customHeight="1" x14ac:dyDescent="0.25">
      <c r="A34" t="s">
        <v>63</v>
      </c>
      <c r="B34" t="s">
        <v>335</v>
      </c>
      <c r="C34" t="str">
        <f>HYPERLINK("http://www.bom.gov.au/water/groundwater/ngis/data.shtml","WEBSITE")</f>
        <v>WEBSITE</v>
      </c>
      <c r="E34" t="s">
        <v>336</v>
      </c>
      <c r="F34" t="s">
        <v>337</v>
      </c>
      <c r="K34" t="s">
        <v>20</v>
      </c>
      <c r="L34" t="s">
        <v>338</v>
      </c>
      <c r="M34" t="s">
        <v>35</v>
      </c>
    </row>
    <row r="35" spans="1:13" ht="15" customHeight="1" x14ac:dyDescent="0.25">
      <c r="A35" t="s">
        <v>69</v>
      </c>
      <c r="B35" t="s">
        <v>339</v>
      </c>
      <c r="C35" t="str">
        <f>HYPERLINK("https://ecat.ga.gov.au/geonetwork/srv/eng/catalog.search#/metadata/83868","WEBSITE")</f>
        <v>WEBSITE</v>
      </c>
      <c r="E35" t="s">
        <v>58</v>
      </c>
      <c r="F35" t="s">
        <v>340</v>
      </c>
      <c r="H35" t="s">
        <v>45</v>
      </c>
      <c r="I35" t="s">
        <v>331</v>
      </c>
      <c r="K35" t="s">
        <v>20</v>
      </c>
      <c r="L35" t="s">
        <v>341</v>
      </c>
      <c r="M35" t="s">
        <v>35</v>
      </c>
    </row>
    <row r="36" spans="1:13" ht="15" customHeight="1" x14ac:dyDescent="0.25">
      <c r="A36" t="s">
        <v>321</v>
      </c>
      <c r="B36" t="s">
        <v>342</v>
      </c>
      <c r="C36" t="str">
        <f>HYPERLINK("https://www.asris.csiro.au/arcgis/rest/services/abares/fire_in_australias_forests_2011_2016/MapServer","WEBSITE")</f>
        <v>WEBSITE</v>
      </c>
      <c r="E36" t="s">
        <v>310</v>
      </c>
      <c r="F36" t="s">
        <v>343</v>
      </c>
      <c r="H36" t="s">
        <v>45</v>
      </c>
      <c r="K36" t="s">
        <v>20</v>
      </c>
      <c r="L36" t="s">
        <v>329</v>
      </c>
      <c r="M36" t="s">
        <v>35</v>
      </c>
    </row>
    <row r="37" spans="1:13" ht="15" customHeight="1" x14ac:dyDescent="0.25">
      <c r="A37" t="s">
        <v>69</v>
      </c>
      <c r="B37" t="s">
        <v>344</v>
      </c>
      <c r="C37" t="str">
        <f>HYPERLINK("https://www.asris.csiro.au/arcgis/rest/services/abares/clum_50m_2017/MapServer","WEBSITE")</f>
        <v>WEBSITE</v>
      </c>
      <c r="E37" t="s">
        <v>310</v>
      </c>
      <c r="F37" t="s">
        <v>73</v>
      </c>
      <c r="H37" t="s">
        <v>53</v>
      </c>
      <c r="K37" t="s">
        <v>20</v>
      </c>
      <c r="L37" t="s">
        <v>329</v>
      </c>
      <c r="M37" t="s">
        <v>35</v>
      </c>
    </row>
    <row r="38" spans="1:13" ht="15" customHeight="1" x14ac:dyDescent="0.25">
      <c r="A38" t="s">
        <v>69</v>
      </c>
      <c r="B38" t="s">
        <v>345</v>
      </c>
      <c r="C38" t="str">
        <f>HYPERLINK("http://www.anbg.gov.au/cpbr/databases/index.html","WEBSITE")</f>
        <v>WEBSITE</v>
      </c>
      <c r="E38" t="s">
        <v>346</v>
      </c>
      <c r="K38" t="s">
        <v>20</v>
      </c>
      <c r="L38" t="s">
        <v>329</v>
      </c>
      <c r="M38" t="s">
        <v>35</v>
      </c>
    </row>
    <row r="39" spans="1:13" ht="15" customHeight="1" x14ac:dyDescent="0.25">
      <c r="A39" t="s">
        <v>69</v>
      </c>
      <c r="B39" t="s">
        <v>347</v>
      </c>
      <c r="C39" t="str">
        <f>HYPERLINK("http://www.environment.gov.au/cgi-bin/sprat/public/sprat.pl","WEBSITE")</f>
        <v>WEBSITE</v>
      </c>
      <c r="E39" t="s">
        <v>348</v>
      </c>
      <c r="I39" t="s">
        <v>246</v>
      </c>
      <c r="K39" t="s">
        <v>20</v>
      </c>
      <c r="L39" t="s">
        <v>329</v>
      </c>
      <c r="M39" t="s">
        <v>35</v>
      </c>
    </row>
    <row r="40" spans="1:13" ht="15" customHeight="1" x14ac:dyDescent="0.25">
      <c r="A40" t="s">
        <v>14</v>
      </c>
      <c r="B40" t="s">
        <v>300</v>
      </c>
      <c r="C40" t="str">
        <f>HYPERLINK("https://ageis.climatechange.gov.au/","WEBSITE")</f>
        <v>WEBSITE</v>
      </c>
      <c r="E40" t="s">
        <v>349</v>
      </c>
      <c r="F40" t="s">
        <v>350</v>
      </c>
      <c r="H40" t="s">
        <v>53</v>
      </c>
      <c r="I40" t="s">
        <v>269</v>
      </c>
      <c r="K40" t="s">
        <v>20</v>
      </c>
      <c r="L40" t="s">
        <v>351</v>
      </c>
      <c r="M40" t="s">
        <v>35</v>
      </c>
    </row>
    <row r="41" spans="1:13" ht="15" customHeight="1" x14ac:dyDescent="0.25">
      <c r="A41" t="s">
        <v>14</v>
      </c>
      <c r="B41" t="s">
        <v>352</v>
      </c>
      <c r="C41" t="str">
        <f>HYPERLINK("http://www.npi.gov.au/","WEBSITE")</f>
        <v>WEBSITE</v>
      </c>
      <c r="E41" t="s">
        <v>348</v>
      </c>
      <c r="F41" t="s">
        <v>353</v>
      </c>
      <c r="H41" t="s">
        <v>53</v>
      </c>
      <c r="I41" t="s">
        <v>354</v>
      </c>
      <c r="K41" t="s">
        <v>354</v>
      </c>
      <c r="L41" t="s">
        <v>355</v>
      </c>
      <c r="M41" t="s">
        <v>35</v>
      </c>
    </row>
    <row r="42" spans="1:13" ht="15" customHeight="1" x14ac:dyDescent="0.25">
      <c r="A42" t="s">
        <v>69</v>
      </c>
      <c r="B42" t="s">
        <v>356</v>
      </c>
      <c r="C42" t="str">
        <f>HYPERLINK("https://www.environment.gov.au/land/nrs/science/capad/2018","WEBSITE")</f>
        <v>WEBSITE</v>
      </c>
      <c r="E42" t="s">
        <v>348</v>
      </c>
      <c r="F42">
        <v>2018</v>
      </c>
      <c r="H42" t="s">
        <v>326</v>
      </c>
      <c r="I42" t="s">
        <v>246</v>
      </c>
      <c r="K42" t="s">
        <v>20</v>
      </c>
      <c r="L42" t="s">
        <v>329</v>
      </c>
      <c r="M42" t="s">
        <v>35</v>
      </c>
    </row>
    <row r="43" spans="1:13" ht="15" customHeight="1" x14ac:dyDescent="0.25">
      <c r="A43" t="s">
        <v>69</v>
      </c>
      <c r="B43" t="s">
        <v>357</v>
      </c>
      <c r="C43" t="str">
        <f>HYPERLINK("https://www.environment.gov.au/water/wetlands/australian-wetlands-database","WEBSITE")</f>
        <v>WEBSITE</v>
      </c>
      <c r="E43" t="s">
        <v>348</v>
      </c>
      <c r="K43" t="s">
        <v>20</v>
      </c>
      <c r="L43" t="s">
        <v>329</v>
      </c>
      <c r="M43" t="s">
        <v>35</v>
      </c>
    </row>
    <row r="44" spans="1:13" ht="15" customHeight="1" x14ac:dyDescent="0.25">
      <c r="A44" t="s">
        <v>63</v>
      </c>
      <c r="B44" t="s">
        <v>358</v>
      </c>
      <c r="C44" t="str">
        <f>HYPERLINK("http://www.anbg.gov.au/cgi-bin/freshwater","WEBSITE")</f>
        <v>WEBSITE</v>
      </c>
      <c r="E44" t="s">
        <v>346</v>
      </c>
      <c r="F44" t="s">
        <v>359</v>
      </c>
      <c r="K44" t="s">
        <v>20</v>
      </c>
      <c r="L44" t="s">
        <v>329</v>
      </c>
      <c r="M44" t="s">
        <v>35</v>
      </c>
    </row>
    <row r="45" spans="1:13" ht="15" customHeight="1" x14ac:dyDescent="0.25">
      <c r="A45" t="s">
        <v>69</v>
      </c>
      <c r="B45" t="s">
        <v>360</v>
      </c>
      <c r="C45" t="str">
        <f>HYPERLINK("https://www.agriculture.gov.au/abares/research-topics/fisheries/fisheries-data#australian-fisheries-and-aquaculture-statistics-2018","WEBSITE")</f>
        <v>WEBSITE</v>
      </c>
      <c r="E45" t="s">
        <v>310</v>
      </c>
      <c r="F45" t="s">
        <v>297</v>
      </c>
      <c r="K45" t="s">
        <v>20</v>
      </c>
      <c r="L45" t="s">
        <v>329</v>
      </c>
      <c r="M45" t="s">
        <v>35</v>
      </c>
    </row>
    <row r="46" spans="1:13" ht="15" customHeight="1" x14ac:dyDescent="0.25">
      <c r="A46" t="s">
        <v>63</v>
      </c>
      <c r="B46" t="s">
        <v>361</v>
      </c>
      <c r="C46" t="str">
        <f>HYPERLINK("https://nimpis.marinepests.gov.au/","WEBSITE")</f>
        <v>WEBSITE</v>
      </c>
      <c r="E46" t="s">
        <v>362</v>
      </c>
      <c r="F46" t="s">
        <v>363</v>
      </c>
      <c r="K46" t="s">
        <v>20</v>
      </c>
      <c r="L46" t="s">
        <v>329</v>
      </c>
      <c r="M46" t="s">
        <v>35</v>
      </c>
    </row>
    <row r="47" spans="1:13" ht="15" customHeight="1" x14ac:dyDescent="0.25">
      <c r="A47" t="s">
        <v>69</v>
      </c>
      <c r="B47" t="s">
        <v>360</v>
      </c>
      <c r="C47" t="str">
        <f>HYPERLINK("http://www.fish.gov.au/","WEBSITE")</f>
        <v>WEBSITE</v>
      </c>
      <c r="E47" t="s">
        <v>364</v>
      </c>
      <c r="F47">
        <v>2018</v>
      </c>
      <c r="K47" t="s">
        <v>20</v>
      </c>
      <c r="L47" t="s">
        <v>329</v>
      </c>
      <c r="M47" t="s">
        <v>35</v>
      </c>
    </row>
    <row r="48" spans="1:13" ht="15" customHeight="1" x14ac:dyDescent="0.25">
      <c r="A48" t="s">
        <v>63</v>
      </c>
      <c r="B48" t="s">
        <v>365</v>
      </c>
      <c r="C48" t="str">
        <f>HYPERLINK("https://gisis.imo.org/Public/Default.aspx","WEBSITE")</f>
        <v>WEBSITE</v>
      </c>
      <c r="E48" t="s">
        <v>366</v>
      </c>
      <c r="F48" t="s">
        <v>353</v>
      </c>
      <c r="K48" t="s">
        <v>47</v>
      </c>
      <c r="L48" t="s">
        <v>367</v>
      </c>
      <c r="M48" t="s">
        <v>35</v>
      </c>
    </row>
    <row r="49" spans="1:13" ht="15" customHeight="1" x14ac:dyDescent="0.25">
      <c r="A49" t="s">
        <v>29</v>
      </c>
      <c r="B49" t="s">
        <v>37</v>
      </c>
      <c r="C49" t="str">
        <f>HYPERLINK("https://www.metoffice.gov.uk/hadobs/hadex3/","WEBSITE")</f>
        <v>WEBSITE</v>
      </c>
      <c r="E49" t="s">
        <v>368</v>
      </c>
      <c r="F49" t="s">
        <v>369</v>
      </c>
      <c r="H49" t="s">
        <v>370</v>
      </c>
      <c r="I49" t="s">
        <v>371</v>
      </c>
      <c r="K49" t="s">
        <v>47</v>
      </c>
      <c r="L49" t="s">
        <v>372</v>
      </c>
      <c r="M49" t="s">
        <v>35</v>
      </c>
    </row>
    <row r="50" spans="1:13" ht="15" customHeight="1" x14ac:dyDescent="0.25">
      <c r="A50" t="s">
        <v>29</v>
      </c>
      <c r="B50" t="s">
        <v>39</v>
      </c>
      <c r="C50" t="str">
        <f>HYPERLINK("https://www.metoffice.gov.uk/hadobs/hadex3/","WEBSITE")</f>
        <v>WEBSITE</v>
      </c>
      <c r="E50" t="s">
        <v>368</v>
      </c>
      <c r="F50" t="s">
        <v>369</v>
      </c>
      <c r="H50" t="s">
        <v>370</v>
      </c>
      <c r="I50" t="s">
        <v>371</v>
      </c>
      <c r="K50" t="s">
        <v>47</v>
      </c>
      <c r="L50" t="s">
        <v>372</v>
      </c>
      <c r="M50" t="s">
        <v>35</v>
      </c>
    </row>
    <row r="51" spans="1:13" ht="15" customHeight="1" x14ac:dyDescent="0.25">
      <c r="A51" t="s">
        <v>321</v>
      </c>
      <c r="B51" t="s">
        <v>373</v>
      </c>
      <c r="C51" t="str">
        <f>HYPERLINK("https://www.environment.gov.au/fed/catalog/search/resource/details.page?uuid=%7B9ACDCB09-0364-4FE8-9459-2A56C792C743%7D","WEBSITE")</f>
        <v>WEBSITE</v>
      </c>
      <c r="E51" t="s">
        <v>348</v>
      </c>
      <c r="F51">
        <v>2020</v>
      </c>
      <c r="G51" t="s">
        <v>374</v>
      </c>
      <c r="H51" t="s">
        <v>375</v>
      </c>
      <c r="I51" t="s">
        <v>376</v>
      </c>
      <c r="K51" t="s">
        <v>20</v>
      </c>
      <c r="L51" t="s">
        <v>377</v>
      </c>
      <c r="M51" t="s">
        <v>35</v>
      </c>
    </row>
    <row r="52" spans="1:13" ht="15" customHeight="1" x14ac:dyDescent="0.25">
      <c r="A52" t="s">
        <v>14</v>
      </c>
      <c r="B52" t="s">
        <v>378</v>
      </c>
      <c r="C52" t="str">
        <f>HYPERLINK("https://neo.sci.gsfc.nasa.gov/view.php?datasetId=MODAL2_M_AER_OD&amp;date=2021-01-01","WEBSITE")</f>
        <v>WEBSITE</v>
      </c>
      <c r="D52" t="s">
        <v>61</v>
      </c>
      <c r="E52" t="s">
        <v>195</v>
      </c>
      <c r="F52" t="s">
        <v>18</v>
      </c>
      <c r="H52" t="s">
        <v>45</v>
      </c>
      <c r="I52" t="s">
        <v>379</v>
      </c>
      <c r="J52" t="s">
        <v>380</v>
      </c>
      <c r="K52" t="s">
        <v>47</v>
      </c>
      <c r="L52" t="s">
        <v>283</v>
      </c>
      <c r="M52" t="s">
        <v>35</v>
      </c>
    </row>
    <row r="53" spans="1:13" ht="15" customHeight="1" x14ac:dyDescent="0.25">
      <c r="A53" t="s">
        <v>14</v>
      </c>
      <c r="B53" t="s">
        <v>25</v>
      </c>
      <c r="C53" t="str">
        <f>HYPERLINK("https://neo.sci.gsfc.nasa.gov/view.php?datasetId=MOP_CO_M","WEBSITE")</f>
        <v>WEBSITE</v>
      </c>
      <c r="D53" t="s">
        <v>61</v>
      </c>
      <c r="E53" t="s">
        <v>195</v>
      </c>
      <c r="F53" t="s">
        <v>18</v>
      </c>
      <c r="H53" t="s">
        <v>45</v>
      </c>
      <c r="I53" t="s">
        <v>379</v>
      </c>
      <c r="J53" t="s">
        <v>380</v>
      </c>
      <c r="K53" t="s">
        <v>47</v>
      </c>
      <c r="L53" t="s">
        <v>283</v>
      </c>
      <c r="M53" t="s">
        <v>35</v>
      </c>
    </row>
    <row r="54" spans="1:13" ht="15" customHeight="1" x14ac:dyDescent="0.25">
      <c r="A54" t="s">
        <v>14</v>
      </c>
      <c r="B54" t="s">
        <v>15</v>
      </c>
      <c r="C54" t="str">
        <f>HYPERLINK("https://neo.sci.gsfc.nasa.gov/view.php?datasetId=AURA_NO2_M","WEBSITE")</f>
        <v>WEBSITE</v>
      </c>
      <c r="D54" t="s">
        <v>381</v>
      </c>
      <c r="E54" t="s">
        <v>195</v>
      </c>
      <c r="F54" t="s">
        <v>18</v>
      </c>
      <c r="H54" t="s">
        <v>45</v>
      </c>
      <c r="I54" t="s">
        <v>379</v>
      </c>
      <c r="J54" t="s">
        <v>380</v>
      </c>
      <c r="K54" t="s">
        <v>47</v>
      </c>
      <c r="L54" t="s">
        <v>283</v>
      </c>
      <c r="M54" t="s">
        <v>35</v>
      </c>
    </row>
    <row r="55" spans="1:13" ht="15" customHeight="1" x14ac:dyDescent="0.25">
      <c r="A55" t="s">
        <v>14</v>
      </c>
      <c r="B55" t="s">
        <v>23</v>
      </c>
      <c r="C55" t="str">
        <f>HYPERLINK("https://neo.sci.gsfc.nasa.gov/view.php?datasetId=AURA_OZONE_M","WEBSITE")</f>
        <v>WEBSITE</v>
      </c>
      <c r="D55" t="s">
        <v>381</v>
      </c>
      <c r="E55" t="s">
        <v>195</v>
      </c>
      <c r="F55" t="s">
        <v>18</v>
      </c>
      <c r="H55" t="s">
        <v>45</v>
      </c>
      <c r="I55" t="s">
        <v>379</v>
      </c>
      <c r="J55" t="s">
        <v>380</v>
      </c>
      <c r="K55" t="s">
        <v>47</v>
      </c>
      <c r="L55" t="s">
        <v>283</v>
      </c>
      <c r="M55" t="s">
        <v>35</v>
      </c>
    </row>
    <row r="56" spans="1:13" ht="15" customHeight="1" x14ac:dyDescent="0.25">
      <c r="A56" t="s">
        <v>29</v>
      </c>
      <c r="B56" t="s">
        <v>382</v>
      </c>
      <c r="C56" t="str">
        <f>HYPERLINK("https://neo.sci.gsfc.nasa.gov/view.php?datasetId=CERES_NETFLUX_M","WEBSITE")</f>
        <v>WEBSITE</v>
      </c>
      <c r="D56" t="s">
        <v>383</v>
      </c>
      <c r="E56" t="s">
        <v>195</v>
      </c>
      <c r="F56" t="s">
        <v>18</v>
      </c>
      <c r="H56" t="s">
        <v>45</v>
      </c>
      <c r="I56" t="s">
        <v>379</v>
      </c>
      <c r="J56" t="s">
        <v>380</v>
      </c>
      <c r="K56" t="s">
        <v>47</v>
      </c>
      <c r="L56" t="s">
        <v>329</v>
      </c>
      <c r="M56" t="s">
        <v>35</v>
      </c>
    </row>
    <row r="57" spans="1:13" ht="15" customHeight="1" x14ac:dyDescent="0.25">
      <c r="A57" t="s">
        <v>69</v>
      </c>
      <c r="B57" t="s">
        <v>287</v>
      </c>
      <c r="C57" t="str">
        <f>HYPERLINK("https://neo.sci.gsfc.nasa.gov/view.php?datasetId=MCD12C1_T1","WEBSITE")</f>
        <v>WEBSITE</v>
      </c>
      <c r="D57" t="s">
        <v>384</v>
      </c>
      <c r="E57" t="s">
        <v>195</v>
      </c>
      <c r="F57" t="s">
        <v>385</v>
      </c>
      <c r="H57" t="s">
        <v>370</v>
      </c>
      <c r="I57" t="s">
        <v>379</v>
      </c>
      <c r="J57" t="s">
        <v>380</v>
      </c>
      <c r="K57" t="s">
        <v>47</v>
      </c>
      <c r="L57" t="s">
        <v>283</v>
      </c>
      <c r="M57" t="s">
        <v>35</v>
      </c>
    </row>
    <row r="58" spans="1:13" ht="15" customHeight="1" x14ac:dyDescent="0.25">
      <c r="A58" t="s">
        <v>69</v>
      </c>
      <c r="B58" t="s">
        <v>284</v>
      </c>
      <c r="C58" t="str">
        <f>HYPERLINK("https://neo.sci.gsfc.nasa.gov/view.php?datasetId=MOD_NDVI_M","WEBSITE")</f>
        <v>WEBSITE</v>
      </c>
      <c r="D58" t="s">
        <v>61</v>
      </c>
      <c r="E58" t="s">
        <v>195</v>
      </c>
      <c r="F58" t="s">
        <v>18</v>
      </c>
      <c r="H58" t="s">
        <v>45</v>
      </c>
      <c r="I58" t="s">
        <v>379</v>
      </c>
      <c r="J58" t="s">
        <v>380</v>
      </c>
      <c r="K58" t="s">
        <v>47</v>
      </c>
      <c r="L58" t="s">
        <v>283</v>
      </c>
      <c r="M58" t="s">
        <v>35</v>
      </c>
    </row>
    <row r="59" spans="1:13" ht="15" customHeight="1" x14ac:dyDescent="0.25">
      <c r="A59" t="s">
        <v>386</v>
      </c>
      <c r="B59" t="s">
        <v>387</v>
      </c>
      <c r="C59" t="str">
        <f>HYPERLINK("https://sedac.ciesin.columbia.edu/data/collection/gpw-v4","WEBSITE")</f>
        <v>WEBSITE</v>
      </c>
      <c r="D59" t="s">
        <v>388</v>
      </c>
      <c r="E59" t="s">
        <v>388</v>
      </c>
      <c r="F59" t="s">
        <v>389</v>
      </c>
      <c r="H59" t="s">
        <v>390</v>
      </c>
      <c r="I59" t="s">
        <v>391</v>
      </c>
      <c r="J59" t="s">
        <v>380</v>
      </c>
      <c r="K59" t="s">
        <v>47</v>
      </c>
      <c r="L59" t="s">
        <v>392</v>
      </c>
      <c r="M59" t="s">
        <v>35</v>
      </c>
    </row>
    <row r="60" spans="1:13" ht="15" customHeight="1" x14ac:dyDescent="0.25">
      <c r="A60" t="s">
        <v>63</v>
      </c>
      <c r="B60" t="s">
        <v>393</v>
      </c>
      <c r="C60" t="str">
        <f>HYPERLINK("https://neo.sci.gsfc.nasa.gov/view.php?datasetId=MY1DMM_CHLORA","WEBSITE")</f>
        <v>WEBSITE</v>
      </c>
      <c r="D60" t="s">
        <v>61</v>
      </c>
      <c r="E60" t="s">
        <v>195</v>
      </c>
      <c r="F60" t="s">
        <v>394</v>
      </c>
      <c r="H60" t="s">
        <v>45</v>
      </c>
      <c r="I60" t="s">
        <v>395</v>
      </c>
      <c r="J60" t="s">
        <v>396</v>
      </c>
      <c r="K60" t="s">
        <v>47</v>
      </c>
      <c r="L60" t="s">
        <v>397</v>
      </c>
      <c r="M60" t="s">
        <v>35</v>
      </c>
    </row>
    <row r="61" spans="1:13" ht="15" customHeight="1" x14ac:dyDescent="0.25">
      <c r="A61" t="s">
        <v>29</v>
      </c>
      <c r="B61" t="s">
        <v>30</v>
      </c>
      <c r="C61" t="str">
        <f>HYPERLINK("https://catalogue.ceda.ac.uk/uuid/89e1e34ec3554dc98594a5732622bce9","WEBSITE")</f>
        <v>WEBSITE</v>
      </c>
      <c r="D61" t="s">
        <v>398</v>
      </c>
      <c r="E61" t="s">
        <v>399</v>
      </c>
      <c r="F61" t="s">
        <v>400</v>
      </c>
      <c r="H61" t="s">
        <v>45</v>
      </c>
      <c r="I61" t="s">
        <v>401</v>
      </c>
      <c r="J61" t="s">
        <v>396</v>
      </c>
      <c r="K61" t="s">
        <v>47</v>
      </c>
      <c r="L61" t="s">
        <v>397</v>
      </c>
      <c r="M61" t="s">
        <v>35</v>
      </c>
    </row>
    <row r="62" spans="1:13" ht="15" customHeight="1" x14ac:dyDescent="0.25">
      <c r="A62" t="s">
        <v>29</v>
      </c>
      <c r="B62" t="s">
        <v>36</v>
      </c>
      <c r="C62" t="str">
        <f>HYPERLINK("https://catalogue.ceda.ac.uk/uuid/89e1e34ec3554dc98594a5732622bce9","WEBSITE")</f>
        <v>WEBSITE</v>
      </c>
      <c r="D62" t="s">
        <v>398</v>
      </c>
      <c r="E62" t="s">
        <v>399</v>
      </c>
      <c r="F62" t="s">
        <v>400</v>
      </c>
      <c r="H62" t="s">
        <v>45</v>
      </c>
      <c r="I62" t="s">
        <v>401</v>
      </c>
      <c r="J62" t="s">
        <v>396</v>
      </c>
      <c r="K62" t="s">
        <v>47</v>
      </c>
      <c r="L62" t="s">
        <v>397</v>
      </c>
      <c r="M62" t="s">
        <v>35</v>
      </c>
    </row>
    <row r="63" spans="1:13" ht="15" customHeight="1" x14ac:dyDescent="0.25">
      <c r="A63" t="s">
        <v>29</v>
      </c>
      <c r="B63" t="s">
        <v>30</v>
      </c>
      <c r="C63" t="str">
        <f t="shared" ref="C63:C69" si="2">HYPERLINK("https://developers.google.com/earth-engine/datasets/catalog/IDAHO_EPSCOR_TERRACLIMATE","WEBSITE")</f>
        <v>WEBSITE</v>
      </c>
      <c r="D63" t="s">
        <v>402</v>
      </c>
      <c r="F63" t="s">
        <v>403</v>
      </c>
      <c r="H63" t="s">
        <v>45</v>
      </c>
      <c r="I63" t="s">
        <v>379</v>
      </c>
      <c r="K63" t="s">
        <v>47</v>
      </c>
      <c r="L63" t="s">
        <v>397</v>
      </c>
      <c r="M63" t="s">
        <v>35</v>
      </c>
    </row>
    <row r="64" spans="1:13" ht="15" customHeight="1" x14ac:dyDescent="0.25">
      <c r="A64" t="s">
        <v>29</v>
      </c>
      <c r="B64" t="s">
        <v>36</v>
      </c>
      <c r="C64" t="str">
        <f t="shared" si="2"/>
        <v>WEBSITE</v>
      </c>
      <c r="D64" t="s">
        <v>402</v>
      </c>
      <c r="F64" t="s">
        <v>403</v>
      </c>
      <c r="H64" t="s">
        <v>45</v>
      </c>
      <c r="I64" t="s">
        <v>379</v>
      </c>
      <c r="K64" t="s">
        <v>47</v>
      </c>
      <c r="L64" t="s">
        <v>397</v>
      </c>
      <c r="M64" t="s">
        <v>35</v>
      </c>
    </row>
    <row r="65" spans="1:13" ht="15" customHeight="1" x14ac:dyDescent="0.25">
      <c r="A65" t="s">
        <v>29</v>
      </c>
      <c r="B65" t="s">
        <v>42</v>
      </c>
      <c r="C65" t="str">
        <f t="shared" si="2"/>
        <v>WEBSITE</v>
      </c>
      <c r="D65" t="s">
        <v>402</v>
      </c>
      <c r="F65" t="s">
        <v>403</v>
      </c>
      <c r="H65" t="s">
        <v>45</v>
      </c>
      <c r="I65" t="s">
        <v>379</v>
      </c>
      <c r="K65" t="s">
        <v>47</v>
      </c>
      <c r="L65" t="s">
        <v>397</v>
      </c>
      <c r="M65" t="s">
        <v>35</v>
      </c>
    </row>
    <row r="66" spans="1:13" ht="15" customHeight="1" x14ac:dyDescent="0.25">
      <c r="A66" t="s">
        <v>29</v>
      </c>
      <c r="B66" t="s">
        <v>404</v>
      </c>
      <c r="C66" t="str">
        <f t="shared" si="2"/>
        <v>WEBSITE</v>
      </c>
      <c r="D66" t="s">
        <v>402</v>
      </c>
      <c r="F66" t="s">
        <v>403</v>
      </c>
      <c r="H66" t="s">
        <v>45</v>
      </c>
      <c r="I66" t="s">
        <v>379</v>
      </c>
      <c r="K66" t="s">
        <v>47</v>
      </c>
      <c r="L66" t="s">
        <v>397</v>
      </c>
      <c r="M66" t="s">
        <v>35</v>
      </c>
    </row>
    <row r="67" spans="1:13" ht="15" customHeight="1" x14ac:dyDescent="0.25">
      <c r="A67" t="s">
        <v>29</v>
      </c>
      <c r="B67" t="s">
        <v>382</v>
      </c>
      <c r="C67" t="str">
        <f t="shared" si="2"/>
        <v>WEBSITE</v>
      </c>
      <c r="D67" t="s">
        <v>402</v>
      </c>
      <c r="F67" t="s">
        <v>403</v>
      </c>
      <c r="H67" t="s">
        <v>45</v>
      </c>
      <c r="I67" t="s">
        <v>379</v>
      </c>
      <c r="K67" t="s">
        <v>47</v>
      </c>
      <c r="L67" t="s">
        <v>397</v>
      </c>
      <c r="M67" t="s">
        <v>35</v>
      </c>
    </row>
    <row r="68" spans="1:13" ht="15" customHeight="1" x14ac:dyDescent="0.25">
      <c r="A68" t="s">
        <v>29</v>
      </c>
      <c r="B68" t="s">
        <v>405</v>
      </c>
      <c r="C68" t="str">
        <f t="shared" si="2"/>
        <v>WEBSITE</v>
      </c>
      <c r="D68" t="s">
        <v>402</v>
      </c>
      <c r="F68" t="s">
        <v>403</v>
      </c>
      <c r="H68" t="s">
        <v>45</v>
      </c>
      <c r="I68" t="s">
        <v>379</v>
      </c>
      <c r="K68" t="s">
        <v>47</v>
      </c>
      <c r="L68" t="s">
        <v>397</v>
      </c>
      <c r="M68" t="s">
        <v>35</v>
      </c>
    </row>
    <row r="69" spans="1:13" ht="15" customHeight="1" x14ac:dyDescent="0.25">
      <c r="A69" t="s">
        <v>29</v>
      </c>
      <c r="B69" t="s">
        <v>406</v>
      </c>
      <c r="C69" t="str">
        <f t="shared" si="2"/>
        <v>WEBSITE</v>
      </c>
      <c r="D69" t="s">
        <v>402</v>
      </c>
      <c r="F69" t="s">
        <v>403</v>
      </c>
      <c r="H69" t="s">
        <v>45</v>
      </c>
      <c r="I69" t="s">
        <v>379</v>
      </c>
      <c r="K69" t="s">
        <v>47</v>
      </c>
      <c r="L69" t="s">
        <v>397</v>
      </c>
      <c r="M69" t="s">
        <v>35</v>
      </c>
    </row>
    <row r="70" spans="1:13" ht="15" customHeight="1" x14ac:dyDescent="0.25">
      <c r="A70" t="s">
        <v>29</v>
      </c>
      <c r="B70" t="s">
        <v>30</v>
      </c>
      <c r="C70" t="str">
        <f>HYPERLINK("https://psl.noaa.gov/data/gridded/data.cpc.globaltemp.html","WEBSITE")</f>
        <v>WEBSITE</v>
      </c>
      <c r="D70" t="s">
        <v>407</v>
      </c>
      <c r="E70" t="s">
        <v>195</v>
      </c>
      <c r="F70" t="s">
        <v>408</v>
      </c>
      <c r="H70" t="s">
        <v>19</v>
      </c>
      <c r="I70" t="s">
        <v>401</v>
      </c>
      <c r="K70" t="s">
        <v>47</v>
      </c>
      <c r="L70" t="s">
        <v>409</v>
      </c>
      <c r="M70" t="s">
        <v>35</v>
      </c>
    </row>
    <row r="71" spans="1:13" ht="15" customHeight="1" x14ac:dyDescent="0.25">
      <c r="A71" t="s">
        <v>29</v>
      </c>
      <c r="B71" t="s">
        <v>36</v>
      </c>
      <c r="C71" t="str">
        <f>HYPERLINK("https://psl.noaa.gov/data/gridded/data.cmap.html","WEBSITE")</f>
        <v>WEBSITE</v>
      </c>
      <c r="D71" t="s">
        <v>407</v>
      </c>
      <c r="E71" t="s">
        <v>195</v>
      </c>
      <c r="F71" t="s">
        <v>408</v>
      </c>
      <c r="H71" t="s">
        <v>19</v>
      </c>
      <c r="I71" t="s">
        <v>401</v>
      </c>
      <c r="K71" t="s">
        <v>47</v>
      </c>
      <c r="L71" t="s">
        <v>409</v>
      </c>
      <c r="M71" t="s">
        <v>35</v>
      </c>
    </row>
    <row r="72" spans="1:13" ht="15" customHeight="1" x14ac:dyDescent="0.25">
      <c r="A72" t="s">
        <v>29</v>
      </c>
      <c r="B72" t="s">
        <v>40</v>
      </c>
      <c r="C72" t="str">
        <f>HYPERLINK("https://neo.sci.gsfc.nasa.gov/view.php?datasetId=CERES_INSOL_M","WEBSITE")</f>
        <v>WEBSITE</v>
      </c>
      <c r="D72" t="s">
        <v>410</v>
      </c>
      <c r="E72" t="s">
        <v>195</v>
      </c>
      <c r="F72" t="s">
        <v>411</v>
      </c>
      <c r="H72" t="s">
        <v>45</v>
      </c>
      <c r="I72" t="s">
        <v>379</v>
      </c>
      <c r="J72" t="s">
        <v>380</v>
      </c>
      <c r="K72" t="s">
        <v>47</v>
      </c>
      <c r="L72" t="s">
        <v>409</v>
      </c>
      <c r="M72" t="s">
        <v>35</v>
      </c>
    </row>
    <row r="73" spans="1:13" ht="15" customHeight="1" x14ac:dyDescent="0.25">
      <c r="A73" t="s">
        <v>14</v>
      </c>
      <c r="B73" t="s">
        <v>412</v>
      </c>
      <c r="D73" t="s">
        <v>413</v>
      </c>
      <c r="K73" t="s">
        <v>178</v>
      </c>
      <c r="M73" t="s">
        <v>414</v>
      </c>
    </row>
    <row r="74" spans="1:13" ht="15" customHeight="1" x14ac:dyDescent="0.25">
      <c r="A74" t="s">
        <v>14</v>
      </c>
      <c r="B74" t="s">
        <v>415</v>
      </c>
      <c r="D74" t="s">
        <v>413</v>
      </c>
      <c r="K74" t="s">
        <v>178</v>
      </c>
      <c r="M74" t="s">
        <v>414</v>
      </c>
    </row>
    <row r="75" spans="1:13" ht="15" customHeight="1" x14ac:dyDescent="0.25">
      <c r="A75" t="s">
        <v>14</v>
      </c>
      <c r="B75" t="s">
        <v>415</v>
      </c>
      <c r="D75" t="s">
        <v>413</v>
      </c>
      <c r="K75" t="s">
        <v>178</v>
      </c>
      <c r="M75" t="s">
        <v>414</v>
      </c>
    </row>
    <row r="76" spans="1:13" ht="15" customHeight="1" x14ac:dyDescent="0.25">
      <c r="A76" t="s">
        <v>14</v>
      </c>
      <c r="B76" t="s">
        <v>23</v>
      </c>
      <c r="D76" t="s">
        <v>413</v>
      </c>
      <c r="K76" t="s">
        <v>178</v>
      </c>
      <c r="M76" t="s">
        <v>414</v>
      </c>
    </row>
    <row r="77" spans="1:13" ht="15" customHeight="1" x14ac:dyDescent="0.25">
      <c r="A77" t="s">
        <v>14</v>
      </c>
      <c r="B77" t="s">
        <v>23</v>
      </c>
      <c r="D77" t="s">
        <v>413</v>
      </c>
      <c r="K77" t="s">
        <v>178</v>
      </c>
      <c r="M77" t="s">
        <v>414</v>
      </c>
    </row>
    <row r="78" spans="1:13" ht="15" customHeight="1" x14ac:dyDescent="0.25">
      <c r="A78" t="s">
        <v>14</v>
      </c>
      <c r="B78" t="s">
        <v>416</v>
      </c>
      <c r="D78" t="s">
        <v>413</v>
      </c>
      <c r="K78" t="s">
        <v>178</v>
      </c>
      <c r="M78" t="s">
        <v>414</v>
      </c>
    </row>
    <row r="79" spans="1:13" ht="15" customHeight="1" x14ac:dyDescent="0.25">
      <c r="A79" t="s">
        <v>14</v>
      </c>
      <c r="B79" t="s">
        <v>417</v>
      </c>
      <c r="D79" t="s">
        <v>413</v>
      </c>
      <c r="K79" t="s">
        <v>178</v>
      </c>
      <c r="M79" t="s">
        <v>414</v>
      </c>
    </row>
    <row r="80" spans="1:13" ht="15" customHeight="1" x14ac:dyDescent="0.25">
      <c r="A80" t="s">
        <v>14</v>
      </c>
      <c r="B80" t="s">
        <v>418</v>
      </c>
      <c r="D80" t="s">
        <v>413</v>
      </c>
      <c r="K80" t="s">
        <v>178</v>
      </c>
      <c r="M80" t="s">
        <v>414</v>
      </c>
    </row>
    <row r="81" spans="1:13" ht="15" customHeight="1" x14ac:dyDescent="0.25">
      <c r="A81" t="s">
        <v>419</v>
      </c>
      <c r="B81" t="s">
        <v>420</v>
      </c>
      <c r="D81" t="s">
        <v>421</v>
      </c>
      <c r="K81" t="s">
        <v>178</v>
      </c>
      <c r="M81" t="s">
        <v>414</v>
      </c>
    </row>
    <row r="82" spans="1:13" ht="15" customHeight="1" x14ac:dyDescent="0.25">
      <c r="A82" t="s">
        <v>419</v>
      </c>
      <c r="B82" t="s">
        <v>422</v>
      </c>
      <c r="D82" t="s">
        <v>421</v>
      </c>
      <c r="K82" t="s">
        <v>178</v>
      </c>
      <c r="M82" t="s">
        <v>414</v>
      </c>
    </row>
    <row r="83" spans="1:13" ht="15" customHeight="1" x14ac:dyDescent="0.25">
      <c r="A83" t="s">
        <v>14</v>
      </c>
      <c r="B83" t="s">
        <v>412</v>
      </c>
      <c r="C83" t="str">
        <f t="shared" ref="C83:C89" si="3">HYPERLINK("https://apps.des.qld.gov.au/air-quality/download/","WEBSITE")</f>
        <v>WEBSITE</v>
      </c>
      <c r="D83" t="s">
        <v>423</v>
      </c>
      <c r="F83" t="s">
        <v>18</v>
      </c>
      <c r="H83" t="s">
        <v>424</v>
      </c>
      <c r="I83" t="s">
        <v>425</v>
      </c>
      <c r="J83" t="s">
        <v>97</v>
      </c>
      <c r="K83" t="s">
        <v>426</v>
      </c>
      <c r="M83" t="s">
        <v>35</v>
      </c>
    </row>
    <row r="84" spans="1:13" ht="15" customHeight="1" x14ac:dyDescent="0.25">
      <c r="A84" t="s">
        <v>14</v>
      </c>
      <c r="B84" t="s">
        <v>415</v>
      </c>
      <c r="C84" t="str">
        <f t="shared" si="3"/>
        <v>WEBSITE</v>
      </c>
      <c r="D84" t="s">
        <v>423</v>
      </c>
      <c r="F84" t="s">
        <v>18</v>
      </c>
      <c r="H84" t="s">
        <v>424</v>
      </c>
      <c r="I84" t="s">
        <v>425</v>
      </c>
      <c r="J84" t="s">
        <v>97</v>
      </c>
      <c r="K84" t="s">
        <v>426</v>
      </c>
      <c r="M84" t="s">
        <v>35</v>
      </c>
    </row>
    <row r="85" spans="1:13" ht="15" customHeight="1" x14ac:dyDescent="0.25">
      <c r="A85" t="s">
        <v>14</v>
      </c>
      <c r="B85" t="s">
        <v>427</v>
      </c>
      <c r="C85" t="str">
        <f t="shared" si="3"/>
        <v>WEBSITE</v>
      </c>
      <c r="D85" t="s">
        <v>423</v>
      </c>
      <c r="F85" t="s">
        <v>18</v>
      </c>
      <c r="H85" t="s">
        <v>424</v>
      </c>
      <c r="I85" t="s">
        <v>425</v>
      </c>
      <c r="J85" t="s">
        <v>97</v>
      </c>
      <c r="K85" t="s">
        <v>426</v>
      </c>
      <c r="M85" t="s">
        <v>35</v>
      </c>
    </row>
    <row r="86" spans="1:13" ht="15" customHeight="1" x14ac:dyDescent="0.25">
      <c r="A86" t="s">
        <v>14</v>
      </c>
      <c r="B86" t="s">
        <v>428</v>
      </c>
      <c r="C86" t="str">
        <f t="shared" si="3"/>
        <v>WEBSITE</v>
      </c>
      <c r="D86" t="s">
        <v>423</v>
      </c>
      <c r="F86" t="s">
        <v>18</v>
      </c>
      <c r="H86" t="s">
        <v>424</v>
      </c>
      <c r="I86" t="s">
        <v>425</v>
      </c>
      <c r="J86" t="s">
        <v>97</v>
      </c>
      <c r="K86" t="s">
        <v>426</v>
      </c>
      <c r="M86" t="s">
        <v>35</v>
      </c>
    </row>
    <row r="87" spans="1:13" ht="15" customHeight="1" x14ac:dyDescent="0.25">
      <c r="A87" t="s">
        <v>29</v>
      </c>
      <c r="B87" t="s">
        <v>42</v>
      </c>
      <c r="C87" t="str">
        <f t="shared" si="3"/>
        <v>WEBSITE</v>
      </c>
      <c r="D87" t="s">
        <v>423</v>
      </c>
      <c r="F87" t="s">
        <v>18</v>
      </c>
      <c r="H87" t="s">
        <v>424</v>
      </c>
      <c r="I87" t="s">
        <v>425</v>
      </c>
      <c r="J87" t="s">
        <v>97</v>
      </c>
      <c r="K87" t="s">
        <v>426</v>
      </c>
      <c r="M87" t="s">
        <v>35</v>
      </c>
    </row>
    <row r="88" spans="1:13" ht="15" customHeight="1" x14ac:dyDescent="0.25">
      <c r="A88" t="s">
        <v>29</v>
      </c>
      <c r="B88" t="s">
        <v>30</v>
      </c>
      <c r="C88" t="str">
        <f t="shared" si="3"/>
        <v>WEBSITE</v>
      </c>
      <c r="D88" t="s">
        <v>423</v>
      </c>
      <c r="F88" t="s">
        <v>18</v>
      </c>
      <c r="H88" t="s">
        <v>424</v>
      </c>
      <c r="I88" t="s">
        <v>425</v>
      </c>
      <c r="J88" t="s">
        <v>97</v>
      </c>
      <c r="K88" t="s">
        <v>426</v>
      </c>
      <c r="M88" t="s">
        <v>35</v>
      </c>
    </row>
    <row r="89" spans="1:13" ht="15" customHeight="1" x14ac:dyDescent="0.25">
      <c r="A89" t="s">
        <v>29</v>
      </c>
      <c r="B89" t="s">
        <v>36</v>
      </c>
      <c r="C89" t="str">
        <f t="shared" si="3"/>
        <v>WEBSITE</v>
      </c>
      <c r="D89" t="s">
        <v>423</v>
      </c>
      <c r="F89" t="s">
        <v>18</v>
      </c>
      <c r="H89" t="s">
        <v>424</v>
      </c>
      <c r="I89" t="s">
        <v>425</v>
      </c>
      <c r="J89" t="s">
        <v>97</v>
      </c>
      <c r="K89" t="s">
        <v>426</v>
      </c>
      <c r="M89" t="s">
        <v>35</v>
      </c>
    </row>
    <row r="90" spans="1:13" ht="15" customHeight="1" x14ac:dyDescent="0.25">
      <c r="A90" t="s">
        <v>242</v>
      </c>
      <c r="B90" t="s">
        <v>429</v>
      </c>
      <c r="C90" t="str">
        <f>HYPERLINK("https://www.aihw.gov.au/reports/australias-health/built-environment-and-health","WEBSITE")</f>
        <v>WEBSITE</v>
      </c>
      <c r="D90" t="s">
        <v>430</v>
      </c>
      <c r="E90" t="s">
        <v>431</v>
      </c>
      <c r="K90" t="s">
        <v>20</v>
      </c>
      <c r="L90" t="s">
        <v>432</v>
      </c>
    </row>
    <row r="91" spans="1:13" ht="15" customHeight="1" x14ac:dyDescent="0.25">
      <c r="A91" t="s">
        <v>386</v>
      </c>
      <c r="B91" t="s">
        <v>387</v>
      </c>
      <c r="C91" t="str">
        <f>HYPERLINK("https://data.aurin.org.au/dataset/unsw-cfrc-geonode-census-2011-sa2-sa2","WEBSITE")</f>
        <v>WEBSITE</v>
      </c>
      <c r="D91" t="s">
        <v>433</v>
      </c>
      <c r="E91" t="s">
        <v>49</v>
      </c>
      <c r="F91">
        <v>2011</v>
      </c>
      <c r="G91" t="s">
        <v>74</v>
      </c>
      <c r="H91" t="s">
        <v>200</v>
      </c>
      <c r="I91" t="s">
        <v>74</v>
      </c>
      <c r="J91" t="s">
        <v>121</v>
      </c>
      <c r="K91" t="s">
        <v>20</v>
      </c>
      <c r="L91" t="s">
        <v>434</v>
      </c>
      <c r="M91" t="s">
        <v>56</v>
      </c>
    </row>
    <row r="92" spans="1:13" ht="15" customHeight="1" x14ac:dyDescent="0.25">
      <c r="A92" t="s">
        <v>69</v>
      </c>
      <c r="B92" t="s">
        <v>146</v>
      </c>
      <c r="C92" t="str">
        <f>HYPERLINK("https://data.aurin.org.au/dataset/unsw-cfrc-geonode-sydney-vulnerability-index-2016-na","WEBSITE")</f>
        <v>WEBSITE</v>
      </c>
      <c r="D92" t="s">
        <v>147</v>
      </c>
      <c r="E92" t="s">
        <v>49</v>
      </c>
      <c r="F92" t="s">
        <v>148</v>
      </c>
      <c r="G92" t="s">
        <v>74</v>
      </c>
      <c r="H92" t="s">
        <v>114</v>
      </c>
      <c r="I92" t="s">
        <v>149</v>
      </c>
      <c r="J92" t="s">
        <v>121</v>
      </c>
      <c r="K92" t="s">
        <v>55</v>
      </c>
      <c r="L92" t="s">
        <v>150</v>
      </c>
      <c r="M92" t="s">
        <v>56</v>
      </c>
    </row>
    <row r="93" spans="1:13" ht="15" customHeight="1" x14ac:dyDescent="0.25">
      <c r="A93" t="s">
        <v>69</v>
      </c>
      <c r="B93" t="s">
        <v>198</v>
      </c>
      <c r="C93" t="str">
        <f>HYPERLINK("https://data.aurin.org.au/dataset/unsw-cfrc-geonode-overcrowded-2016-sa2-2016","WEBSITE")</f>
        <v>WEBSITE</v>
      </c>
      <c r="D93" t="s">
        <v>199</v>
      </c>
      <c r="E93" t="s">
        <v>49</v>
      </c>
      <c r="F93" t="s">
        <v>148</v>
      </c>
      <c r="G93" t="s">
        <v>74</v>
      </c>
      <c r="H93" t="s">
        <v>200</v>
      </c>
      <c r="I93" t="s">
        <v>149</v>
      </c>
      <c r="J93" t="s">
        <v>121</v>
      </c>
      <c r="K93" t="s">
        <v>20</v>
      </c>
      <c r="M93" t="s">
        <v>56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1D49E-0DC6-4227-9D83-D518F2CD95FC}">
  <sheetPr>
    <pageSetUpPr fitToPage="1"/>
  </sheetPr>
  <dimension ref="A2:D117"/>
  <sheetViews>
    <sheetView zoomScaleNormal="100" workbookViewId="0">
      <selection activeCell="G18" sqref="G18"/>
    </sheetView>
  </sheetViews>
  <sheetFormatPr defaultRowHeight="15" x14ac:dyDescent="0.25"/>
  <cols>
    <col min="1" max="1" width="2.85546875" customWidth="1"/>
    <col min="2" max="2" width="27.42578125" customWidth="1"/>
    <col min="3" max="3" width="9.140625" customWidth="1"/>
    <col min="4" max="4" width="188.42578125" customWidth="1"/>
    <col min="5" max="5" width="2.85546875" customWidth="1"/>
  </cols>
  <sheetData>
    <row r="2" spans="1:4" x14ac:dyDescent="0.25">
      <c r="B2" s="14"/>
      <c r="C2" s="15"/>
      <c r="D2" s="15"/>
    </row>
    <row r="3" spans="1:4" x14ac:dyDescent="0.25">
      <c r="B3" s="14"/>
      <c r="C3" s="15"/>
      <c r="D3" s="15"/>
    </row>
    <row r="4" spans="1:4" x14ac:dyDescent="0.25">
      <c r="B4" s="14"/>
      <c r="C4" s="15"/>
      <c r="D4" s="15"/>
    </row>
    <row r="5" spans="1:4" x14ac:dyDescent="0.25">
      <c r="B5" s="14"/>
      <c r="C5" s="15"/>
      <c r="D5" s="15"/>
    </row>
    <row r="6" spans="1:4" x14ac:dyDescent="0.25">
      <c r="B6" s="14"/>
      <c r="C6" s="15"/>
      <c r="D6" s="15"/>
    </row>
    <row r="7" spans="1:4" x14ac:dyDescent="0.25">
      <c r="B7" s="14"/>
      <c r="C7" s="15"/>
      <c r="D7" s="15"/>
    </row>
    <row r="8" spans="1:4" x14ac:dyDescent="0.25">
      <c r="B8" s="14"/>
      <c r="C8" s="15"/>
      <c r="D8" s="15"/>
    </row>
    <row r="9" spans="1:4" x14ac:dyDescent="0.25">
      <c r="B9" s="14"/>
      <c r="C9" s="15"/>
      <c r="D9" s="15"/>
    </row>
    <row r="10" spans="1:4" x14ac:dyDescent="0.25">
      <c r="B10" s="14"/>
      <c r="C10" s="15"/>
      <c r="D10" s="15"/>
    </row>
    <row r="11" spans="1:4" x14ac:dyDescent="0.25">
      <c r="B11" s="14"/>
      <c r="C11" s="15"/>
      <c r="D11" s="15"/>
    </row>
    <row r="12" spans="1:4" ht="15.75" thickBot="1" x14ac:dyDescent="0.3">
      <c r="B12" s="16"/>
      <c r="C12" s="16"/>
      <c r="D12" s="16"/>
    </row>
    <row r="13" spans="1:4" ht="16.5" thickTop="1" thickBot="1" x14ac:dyDescent="0.3">
      <c r="B13" s="17" t="s">
        <v>467</v>
      </c>
      <c r="C13" s="18" t="s">
        <v>468</v>
      </c>
      <c r="D13" s="19" t="s">
        <v>469</v>
      </c>
    </row>
    <row r="14" spans="1:4" ht="15.75" thickTop="1" x14ac:dyDescent="0.25">
      <c r="A14" s="20"/>
      <c r="B14" s="21" t="s">
        <v>470</v>
      </c>
      <c r="C14" s="22" t="s">
        <v>471</v>
      </c>
      <c r="D14" s="23" t="s">
        <v>472</v>
      </c>
    </row>
    <row r="15" spans="1:4" x14ac:dyDescent="0.25">
      <c r="A15" s="20"/>
      <c r="B15" s="24" t="s">
        <v>473</v>
      </c>
      <c r="C15" s="25" t="s">
        <v>474</v>
      </c>
      <c r="D15" s="26" t="s">
        <v>168</v>
      </c>
    </row>
    <row r="16" spans="1:4" x14ac:dyDescent="0.25">
      <c r="A16" s="20"/>
      <c r="B16" s="27" t="s">
        <v>475</v>
      </c>
      <c r="C16" s="28" t="s">
        <v>471</v>
      </c>
      <c r="D16" s="29" t="s">
        <v>476</v>
      </c>
    </row>
    <row r="17" spans="1:4" x14ac:dyDescent="0.25">
      <c r="A17" s="20"/>
      <c r="B17" s="30" t="s">
        <v>477</v>
      </c>
      <c r="C17" s="31" t="s">
        <v>478</v>
      </c>
      <c r="D17" s="32" t="s">
        <v>479</v>
      </c>
    </row>
    <row r="18" spans="1:4" x14ac:dyDescent="0.25">
      <c r="A18" s="20"/>
      <c r="B18" s="33" t="s">
        <v>480</v>
      </c>
      <c r="C18" s="34" t="s">
        <v>481</v>
      </c>
      <c r="D18" s="35" t="s">
        <v>482</v>
      </c>
    </row>
    <row r="19" spans="1:4" x14ac:dyDescent="0.25">
      <c r="A19" s="20"/>
      <c r="B19" s="36" t="s">
        <v>483</v>
      </c>
      <c r="C19" s="37" t="s">
        <v>484</v>
      </c>
      <c r="D19" s="38" t="s">
        <v>485</v>
      </c>
    </row>
    <row r="20" spans="1:4" x14ac:dyDescent="0.25">
      <c r="A20" s="20"/>
      <c r="B20" s="39" t="s">
        <v>486</v>
      </c>
      <c r="C20" s="40" t="s">
        <v>484</v>
      </c>
      <c r="D20" s="41" t="s">
        <v>487</v>
      </c>
    </row>
    <row r="21" spans="1:4" x14ac:dyDescent="0.25">
      <c r="A21" s="20"/>
      <c r="B21" s="42" t="s">
        <v>488</v>
      </c>
      <c r="C21" s="43" t="s">
        <v>484</v>
      </c>
      <c r="D21" s="44" t="s">
        <v>489</v>
      </c>
    </row>
    <row r="22" spans="1:4" x14ac:dyDescent="0.25">
      <c r="A22" s="20"/>
      <c r="B22" s="45" t="s">
        <v>490</v>
      </c>
      <c r="C22" s="46" t="s">
        <v>484</v>
      </c>
      <c r="D22" s="47" t="s">
        <v>491</v>
      </c>
    </row>
    <row r="23" spans="1:4" x14ac:dyDescent="0.25">
      <c r="A23" s="20"/>
      <c r="B23" s="48" t="s">
        <v>492</v>
      </c>
      <c r="C23" s="49" t="s">
        <v>493</v>
      </c>
      <c r="D23" s="50" t="s">
        <v>494</v>
      </c>
    </row>
    <row r="24" spans="1:4" x14ac:dyDescent="0.25">
      <c r="A24" s="20"/>
      <c r="B24" s="51" t="s">
        <v>495</v>
      </c>
      <c r="C24" s="52" t="s">
        <v>484</v>
      </c>
      <c r="D24" s="53" t="s">
        <v>496</v>
      </c>
    </row>
    <row r="25" spans="1:4" x14ac:dyDescent="0.25">
      <c r="A25" s="20"/>
      <c r="B25" s="54" t="s">
        <v>497</v>
      </c>
      <c r="C25" s="55" t="s">
        <v>484</v>
      </c>
      <c r="D25" s="56" t="s">
        <v>498</v>
      </c>
    </row>
    <row r="26" spans="1:4" ht="15.75" thickBot="1" x14ac:dyDescent="0.3">
      <c r="A26" s="20"/>
      <c r="B26" s="57" t="s">
        <v>499</v>
      </c>
      <c r="C26" s="58" t="s">
        <v>484</v>
      </c>
      <c r="D26" s="59" t="s">
        <v>500</v>
      </c>
    </row>
    <row r="27" spans="1:4" ht="15.75" thickTop="1" x14ac:dyDescent="0.25">
      <c r="B27" s="60"/>
      <c r="C27" s="60"/>
      <c r="D27" s="60"/>
    </row>
    <row r="28" spans="1:4" x14ac:dyDescent="0.25">
      <c r="B28" s="14" t="s">
        <v>501</v>
      </c>
      <c r="C28" s="15"/>
      <c r="D28" s="15"/>
    </row>
    <row r="29" spans="1:4" x14ac:dyDescent="0.25">
      <c r="B29" s="61" t="s">
        <v>502</v>
      </c>
      <c r="C29" s="15"/>
      <c r="D29" s="15"/>
    </row>
    <row r="30" spans="1:4" x14ac:dyDescent="0.25">
      <c r="B30" s="61" t="s">
        <v>503</v>
      </c>
      <c r="C30" s="15"/>
      <c r="D30" s="15"/>
    </row>
    <row r="31" spans="1:4" ht="15.75" thickBot="1" x14ac:dyDescent="0.3">
      <c r="B31" s="61"/>
      <c r="C31" s="15"/>
      <c r="D31" s="15"/>
    </row>
    <row r="32" spans="1:4" ht="16.5" thickTop="1" thickBot="1" x14ac:dyDescent="0.3">
      <c r="B32" s="62" t="s">
        <v>467</v>
      </c>
      <c r="C32" s="63"/>
      <c r="D32" s="63" t="s">
        <v>504</v>
      </c>
    </row>
    <row r="33" spans="2:4" ht="15.75" thickTop="1" x14ac:dyDescent="0.25">
      <c r="B33" s="64" t="s">
        <v>470</v>
      </c>
      <c r="C33" s="65"/>
      <c r="D33" s="66" t="s">
        <v>505</v>
      </c>
    </row>
    <row r="34" spans="2:4" x14ac:dyDescent="0.25">
      <c r="B34" s="67"/>
      <c r="C34" s="23"/>
      <c r="D34" s="68" t="s">
        <v>506</v>
      </c>
    </row>
    <row r="35" spans="2:4" x14ac:dyDescent="0.25">
      <c r="B35" s="67"/>
      <c r="C35" s="23"/>
      <c r="D35" s="69" t="s">
        <v>14</v>
      </c>
    </row>
    <row r="36" spans="2:4" x14ac:dyDescent="0.25">
      <c r="B36" s="67"/>
      <c r="C36" s="23"/>
      <c r="D36" s="69" t="s">
        <v>507</v>
      </c>
    </row>
    <row r="37" spans="2:4" x14ac:dyDescent="0.25">
      <c r="B37" s="67"/>
      <c r="C37" s="23"/>
      <c r="D37" s="69" t="s">
        <v>508</v>
      </c>
    </row>
    <row r="38" spans="2:4" x14ac:dyDescent="0.25">
      <c r="B38" s="67"/>
      <c r="C38" s="23"/>
      <c r="D38" s="69" t="s">
        <v>509</v>
      </c>
    </row>
    <row r="39" spans="2:4" x14ac:dyDescent="0.25">
      <c r="B39" s="70"/>
      <c r="C39" s="71"/>
      <c r="D39" s="72" t="s">
        <v>510</v>
      </c>
    </row>
    <row r="40" spans="2:4" x14ac:dyDescent="0.25">
      <c r="B40" s="73" t="s">
        <v>473</v>
      </c>
      <c r="C40" s="74"/>
      <c r="D40" s="75" t="s">
        <v>14</v>
      </c>
    </row>
    <row r="41" spans="2:4" x14ac:dyDescent="0.25">
      <c r="B41" s="76" t="s">
        <v>475</v>
      </c>
      <c r="C41" s="77"/>
      <c r="D41" s="75" t="s">
        <v>511</v>
      </c>
    </row>
    <row r="42" spans="2:4" x14ac:dyDescent="0.25">
      <c r="B42" s="78" t="s">
        <v>477</v>
      </c>
      <c r="C42" s="32"/>
      <c r="D42" s="68" t="s">
        <v>512</v>
      </c>
    </row>
    <row r="43" spans="2:4" x14ac:dyDescent="0.25">
      <c r="B43" s="78"/>
      <c r="C43" s="32"/>
      <c r="D43" s="79" t="s">
        <v>513</v>
      </c>
    </row>
    <row r="44" spans="2:4" x14ac:dyDescent="0.25">
      <c r="B44" s="78"/>
      <c r="C44" s="32"/>
      <c r="D44" s="68" t="s">
        <v>514</v>
      </c>
    </row>
    <row r="45" spans="2:4" x14ac:dyDescent="0.25">
      <c r="B45" s="78"/>
      <c r="C45" s="32"/>
      <c r="D45" s="79" t="s">
        <v>515</v>
      </c>
    </row>
    <row r="46" spans="2:4" x14ac:dyDescent="0.25">
      <c r="B46" s="78"/>
      <c r="C46" s="32"/>
      <c r="D46" s="79" t="s">
        <v>516</v>
      </c>
    </row>
    <row r="47" spans="2:4" x14ac:dyDescent="0.25">
      <c r="B47" s="78"/>
      <c r="C47" s="32"/>
      <c r="D47" s="79" t="s">
        <v>517</v>
      </c>
    </row>
    <row r="48" spans="2:4" x14ac:dyDescent="0.25">
      <c r="B48" s="78"/>
      <c r="C48" s="32"/>
      <c r="D48" s="79" t="s">
        <v>518</v>
      </c>
    </row>
    <row r="49" spans="2:4" x14ac:dyDescent="0.25">
      <c r="B49" s="78"/>
      <c r="C49" s="32"/>
      <c r="D49" s="79" t="s">
        <v>519</v>
      </c>
    </row>
    <row r="50" spans="2:4" x14ac:dyDescent="0.25">
      <c r="B50" s="78"/>
      <c r="C50" s="32"/>
      <c r="D50" s="79" t="s">
        <v>520</v>
      </c>
    </row>
    <row r="51" spans="2:4" x14ac:dyDescent="0.25">
      <c r="B51" s="80"/>
      <c r="C51" s="81"/>
      <c r="D51" s="82" t="s">
        <v>521</v>
      </c>
    </row>
    <row r="52" spans="2:4" x14ac:dyDescent="0.25">
      <c r="B52" s="83" t="s">
        <v>480</v>
      </c>
      <c r="C52" s="84"/>
      <c r="D52" s="75" t="s">
        <v>522</v>
      </c>
    </row>
    <row r="53" spans="2:4" x14ac:dyDescent="0.25">
      <c r="B53" s="85" t="s">
        <v>483</v>
      </c>
      <c r="C53" s="86"/>
      <c r="D53" s="75" t="s">
        <v>523</v>
      </c>
    </row>
    <row r="54" spans="2:4" x14ac:dyDescent="0.25">
      <c r="B54" s="87" t="s">
        <v>486</v>
      </c>
      <c r="C54" s="41"/>
      <c r="D54" s="79" t="s">
        <v>524</v>
      </c>
    </row>
    <row r="55" spans="2:4" x14ac:dyDescent="0.25">
      <c r="B55" s="87"/>
      <c r="C55" s="41"/>
      <c r="D55" s="79" t="s">
        <v>525</v>
      </c>
    </row>
    <row r="56" spans="2:4" x14ac:dyDescent="0.25">
      <c r="B56" s="87"/>
      <c r="C56" s="41"/>
      <c r="D56" s="79" t="s">
        <v>526</v>
      </c>
    </row>
    <row r="57" spans="2:4" x14ac:dyDescent="0.25">
      <c r="B57" s="87"/>
      <c r="C57" s="41"/>
      <c r="D57" s="79" t="s">
        <v>527</v>
      </c>
    </row>
    <row r="58" spans="2:4" x14ac:dyDescent="0.25">
      <c r="B58" s="87"/>
      <c r="C58" s="41"/>
      <c r="D58" s="79" t="s">
        <v>528</v>
      </c>
    </row>
    <row r="59" spans="2:4" x14ac:dyDescent="0.25">
      <c r="B59" s="88"/>
      <c r="C59" s="89"/>
      <c r="D59" s="82" t="s">
        <v>14</v>
      </c>
    </row>
    <row r="60" spans="2:4" x14ac:dyDescent="0.25">
      <c r="B60" s="90" t="s">
        <v>488</v>
      </c>
      <c r="C60" s="44"/>
      <c r="D60" s="79" t="s">
        <v>529</v>
      </c>
    </row>
    <row r="61" spans="2:4" x14ac:dyDescent="0.25">
      <c r="B61" s="91"/>
      <c r="C61" s="44"/>
      <c r="D61" s="79" t="s">
        <v>530</v>
      </c>
    </row>
    <row r="62" spans="2:4" x14ac:dyDescent="0.25">
      <c r="B62" s="90"/>
      <c r="C62" s="44"/>
      <c r="D62" s="79" t="s">
        <v>531</v>
      </c>
    </row>
    <row r="63" spans="2:4" x14ac:dyDescent="0.25">
      <c r="B63" s="92"/>
      <c r="C63" s="93"/>
      <c r="D63" s="82" t="s">
        <v>532</v>
      </c>
    </row>
    <row r="64" spans="2:4" x14ac:dyDescent="0.25">
      <c r="B64" s="94" t="s">
        <v>490</v>
      </c>
      <c r="C64" s="47"/>
      <c r="D64" s="79" t="s">
        <v>14</v>
      </c>
    </row>
    <row r="65" spans="1:4" x14ac:dyDescent="0.25">
      <c r="B65" s="94"/>
      <c r="C65" s="47"/>
      <c r="D65" s="79" t="s">
        <v>533</v>
      </c>
    </row>
    <row r="66" spans="1:4" x14ac:dyDescent="0.25">
      <c r="B66" s="95"/>
      <c r="C66" s="96"/>
      <c r="D66" s="82" t="s">
        <v>534</v>
      </c>
    </row>
    <row r="67" spans="1:4" x14ac:dyDescent="0.25">
      <c r="B67" s="97" t="s">
        <v>492</v>
      </c>
      <c r="C67" s="98"/>
      <c r="D67" s="79" t="s">
        <v>535</v>
      </c>
    </row>
    <row r="68" spans="1:4" x14ac:dyDescent="0.25">
      <c r="B68" s="97"/>
      <c r="C68" s="98"/>
      <c r="D68" s="79" t="s">
        <v>536</v>
      </c>
    </row>
    <row r="69" spans="1:4" x14ac:dyDescent="0.25">
      <c r="B69" s="97"/>
      <c r="C69" s="98"/>
      <c r="D69" s="79" t="s">
        <v>537</v>
      </c>
    </row>
    <row r="70" spans="1:4" x14ac:dyDescent="0.25">
      <c r="B70" s="97"/>
      <c r="C70" s="98"/>
      <c r="D70" s="79" t="s">
        <v>538</v>
      </c>
    </row>
    <row r="71" spans="1:4" x14ac:dyDescent="0.25">
      <c r="B71" s="97"/>
      <c r="C71" s="98"/>
      <c r="D71" s="79" t="s">
        <v>539</v>
      </c>
    </row>
    <row r="72" spans="1:4" x14ac:dyDescent="0.25">
      <c r="B72" s="99"/>
      <c r="C72" s="100"/>
      <c r="D72" s="82" t="s">
        <v>540</v>
      </c>
    </row>
    <row r="73" spans="1:4" x14ac:dyDescent="0.25">
      <c r="A73" s="20"/>
      <c r="B73" s="51" t="s">
        <v>541</v>
      </c>
      <c r="C73" s="53"/>
      <c r="D73" s="79" t="s">
        <v>14</v>
      </c>
    </row>
    <row r="74" spans="1:4" x14ac:dyDescent="0.25">
      <c r="A74" s="20"/>
      <c r="B74" s="51"/>
      <c r="C74" s="53"/>
      <c r="D74" s="79" t="s">
        <v>542</v>
      </c>
    </row>
    <row r="75" spans="1:4" x14ac:dyDescent="0.25">
      <c r="A75" s="20"/>
      <c r="B75" s="51"/>
      <c r="C75" s="53"/>
      <c r="D75" s="79" t="s">
        <v>543</v>
      </c>
    </row>
    <row r="76" spans="1:4" x14ac:dyDescent="0.25">
      <c r="A76" s="20"/>
      <c r="B76" s="51"/>
      <c r="C76" s="53"/>
      <c r="D76" s="79" t="s">
        <v>544</v>
      </c>
    </row>
    <row r="77" spans="1:4" x14ac:dyDescent="0.25">
      <c r="A77" s="20"/>
      <c r="B77" s="51"/>
      <c r="C77" s="53"/>
      <c r="D77" s="79" t="s">
        <v>545</v>
      </c>
    </row>
    <row r="78" spans="1:4" x14ac:dyDescent="0.25">
      <c r="A78" s="20"/>
      <c r="B78" s="51"/>
      <c r="C78" s="53"/>
      <c r="D78" s="79" t="s">
        <v>546</v>
      </c>
    </row>
    <row r="79" spans="1:4" x14ac:dyDescent="0.25">
      <c r="A79" s="20"/>
      <c r="B79" s="51"/>
      <c r="C79" s="53"/>
      <c r="D79" s="79" t="s">
        <v>547</v>
      </c>
    </row>
    <row r="80" spans="1:4" x14ac:dyDescent="0.25">
      <c r="A80" s="20"/>
      <c r="B80" s="51"/>
      <c r="C80" s="53"/>
      <c r="D80" s="79" t="s">
        <v>548</v>
      </c>
    </row>
    <row r="81" spans="1:4" x14ac:dyDescent="0.25">
      <c r="A81" s="20"/>
      <c r="B81" s="51"/>
      <c r="C81" s="53"/>
      <c r="D81" s="79" t="s">
        <v>549</v>
      </c>
    </row>
    <row r="82" spans="1:4" x14ac:dyDescent="0.25">
      <c r="A82" s="20"/>
      <c r="B82" s="51"/>
      <c r="C82" s="53"/>
      <c r="D82" s="79" t="s">
        <v>550</v>
      </c>
    </row>
    <row r="83" spans="1:4" x14ac:dyDescent="0.25">
      <c r="A83" s="20"/>
      <c r="B83" s="51"/>
      <c r="C83" s="53"/>
      <c r="D83" s="79" t="s">
        <v>551</v>
      </c>
    </row>
    <row r="84" spans="1:4" x14ac:dyDescent="0.25">
      <c r="A84" s="20"/>
      <c r="B84" s="51"/>
      <c r="C84" s="53"/>
      <c r="D84" s="79" t="s">
        <v>552</v>
      </c>
    </row>
    <row r="85" spans="1:4" x14ac:dyDescent="0.25">
      <c r="A85" s="20"/>
      <c r="B85" s="51"/>
      <c r="C85" s="53"/>
      <c r="D85" s="79" t="s">
        <v>553</v>
      </c>
    </row>
    <row r="86" spans="1:4" x14ac:dyDescent="0.25">
      <c r="A86" s="20"/>
      <c r="B86" s="51"/>
      <c r="C86" s="53"/>
      <c r="D86" s="79" t="s">
        <v>554</v>
      </c>
    </row>
    <row r="87" spans="1:4" x14ac:dyDescent="0.25">
      <c r="A87" s="20"/>
      <c r="B87" s="51"/>
      <c r="C87" s="53"/>
      <c r="D87" s="79" t="s">
        <v>555</v>
      </c>
    </row>
    <row r="88" spans="1:4" x14ac:dyDescent="0.25">
      <c r="A88" s="20"/>
      <c r="B88" s="51"/>
      <c r="C88" s="53"/>
      <c r="D88" s="79" t="s">
        <v>556</v>
      </c>
    </row>
    <row r="89" spans="1:4" x14ac:dyDescent="0.25">
      <c r="A89" s="20"/>
      <c r="B89" s="51"/>
      <c r="C89" s="53"/>
      <c r="D89" s="79" t="s">
        <v>557</v>
      </c>
    </row>
    <row r="90" spans="1:4" x14ac:dyDescent="0.25">
      <c r="A90" s="20"/>
      <c r="B90" s="51"/>
      <c r="C90" s="53"/>
      <c r="D90" s="79" t="s">
        <v>558</v>
      </c>
    </row>
    <row r="91" spans="1:4" x14ac:dyDescent="0.25">
      <c r="A91" s="20"/>
      <c r="B91" s="51"/>
      <c r="C91" s="53"/>
      <c r="D91" s="79" t="s">
        <v>559</v>
      </c>
    </row>
    <row r="92" spans="1:4" x14ac:dyDescent="0.25">
      <c r="A92" s="20"/>
      <c r="B92" s="51"/>
      <c r="C92" s="53"/>
      <c r="D92" s="79" t="s">
        <v>560</v>
      </c>
    </row>
    <row r="93" spans="1:4" x14ac:dyDescent="0.25">
      <c r="A93" s="20"/>
      <c r="B93" s="51"/>
      <c r="C93" s="53"/>
      <c r="D93" s="79" t="s">
        <v>561</v>
      </c>
    </row>
    <row r="94" spans="1:4" x14ac:dyDescent="0.25">
      <c r="A94" s="20"/>
      <c r="B94" s="51"/>
      <c r="C94" s="53"/>
      <c r="D94" s="79" t="s">
        <v>562</v>
      </c>
    </row>
    <row r="95" spans="1:4" x14ac:dyDescent="0.25">
      <c r="A95" s="20"/>
      <c r="B95" s="51"/>
      <c r="C95" s="53"/>
      <c r="D95" s="79" t="s">
        <v>563</v>
      </c>
    </row>
    <row r="96" spans="1:4" x14ac:dyDescent="0.25">
      <c r="A96" s="20"/>
      <c r="B96" s="101"/>
      <c r="C96" s="102"/>
      <c r="D96" s="82" t="s">
        <v>564</v>
      </c>
    </row>
    <row r="97" spans="1:4" x14ac:dyDescent="0.25">
      <c r="A97" s="20"/>
      <c r="B97" s="54" t="s">
        <v>497</v>
      </c>
      <c r="C97" s="56"/>
      <c r="D97" s="79" t="s">
        <v>565</v>
      </c>
    </row>
    <row r="98" spans="1:4" x14ac:dyDescent="0.25">
      <c r="A98" s="20"/>
      <c r="B98" s="54"/>
      <c r="C98" s="56"/>
      <c r="D98" s="79" t="s">
        <v>14</v>
      </c>
    </row>
    <row r="99" spans="1:4" x14ac:dyDescent="0.25">
      <c r="A99" s="20"/>
      <c r="B99" s="54"/>
      <c r="C99" s="56"/>
      <c r="D99" s="79" t="s">
        <v>566</v>
      </c>
    </row>
    <row r="100" spans="1:4" x14ac:dyDescent="0.25">
      <c r="A100" s="20"/>
      <c r="B100" s="54"/>
      <c r="C100" s="56"/>
      <c r="D100" s="79" t="s">
        <v>69</v>
      </c>
    </row>
    <row r="101" spans="1:4" x14ac:dyDescent="0.25">
      <c r="A101" s="20"/>
      <c r="B101" s="54"/>
      <c r="C101" s="56"/>
      <c r="D101" s="79" t="s">
        <v>567</v>
      </c>
    </row>
    <row r="102" spans="1:4" x14ac:dyDescent="0.25">
      <c r="A102" s="20"/>
      <c r="B102" s="54"/>
      <c r="C102" s="56"/>
      <c r="D102" s="79" t="s">
        <v>568</v>
      </c>
    </row>
    <row r="103" spans="1:4" x14ac:dyDescent="0.25">
      <c r="A103" s="20"/>
      <c r="B103" s="103"/>
      <c r="C103" s="104"/>
      <c r="D103" s="82" t="s">
        <v>569</v>
      </c>
    </row>
    <row r="104" spans="1:4" x14ac:dyDescent="0.25">
      <c r="A104" s="20"/>
      <c r="B104" s="57" t="s">
        <v>570</v>
      </c>
      <c r="C104" s="105"/>
      <c r="D104" s="79" t="s">
        <v>14</v>
      </c>
    </row>
    <row r="105" spans="1:4" x14ac:dyDescent="0.25">
      <c r="A105" s="20"/>
      <c r="B105" s="57"/>
      <c r="C105" s="105"/>
      <c r="D105" s="106" t="s">
        <v>571</v>
      </c>
    </row>
    <row r="106" spans="1:4" x14ac:dyDescent="0.25">
      <c r="A106" s="20"/>
      <c r="B106" s="57"/>
      <c r="C106" s="105"/>
      <c r="D106" s="107" t="s">
        <v>572</v>
      </c>
    </row>
    <row r="107" spans="1:4" x14ac:dyDescent="0.25">
      <c r="A107" s="20"/>
      <c r="B107" s="57"/>
      <c r="C107" s="105"/>
      <c r="D107" s="106" t="s">
        <v>573</v>
      </c>
    </row>
    <row r="108" spans="1:4" x14ac:dyDescent="0.25">
      <c r="A108" s="20"/>
      <c r="B108" s="57"/>
      <c r="C108" s="105"/>
      <c r="D108" s="107" t="s">
        <v>574</v>
      </c>
    </row>
    <row r="109" spans="1:4" x14ac:dyDescent="0.25">
      <c r="A109" s="20"/>
      <c r="B109" s="57"/>
      <c r="C109" s="105"/>
      <c r="D109" s="107" t="s">
        <v>575</v>
      </c>
    </row>
    <row r="110" spans="1:4" x14ac:dyDescent="0.25">
      <c r="A110" s="20"/>
      <c r="B110" s="57"/>
      <c r="C110" s="105"/>
      <c r="D110" s="79" t="s">
        <v>576</v>
      </c>
    </row>
    <row r="111" spans="1:4" x14ac:dyDescent="0.25">
      <c r="A111" s="20"/>
      <c r="B111" s="57"/>
      <c r="C111" s="105"/>
      <c r="D111" s="106" t="s">
        <v>577</v>
      </c>
    </row>
    <row r="112" spans="1:4" x14ac:dyDescent="0.25">
      <c r="A112" s="20"/>
      <c r="B112" s="57"/>
      <c r="C112" s="105"/>
      <c r="D112" s="106" t="s">
        <v>578</v>
      </c>
    </row>
    <row r="113" spans="1:4" x14ac:dyDescent="0.25">
      <c r="A113" s="20"/>
      <c r="B113" s="57"/>
      <c r="C113" s="105"/>
      <c r="D113" s="107" t="s">
        <v>579</v>
      </c>
    </row>
    <row r="114" spans="1:4" x14ac:dyDescent="0.25">
      <c r="A114" s="20"/>
      <c r="B114" s="57"/>
      <c r="C114" s="105"/>
      <c r="D114" s="108" t="s">
        <v>580</v>
      </c>
    </row>
    <row r="115" spans="1:4" x14ac:dyDescent="0.25">
      <c r="A115" s="20"/>
      <c r="B115" s="57"/>
      <c r="C115" s="105"/>
      <c r="D115" s="108" t="s">
        <v>581</v>
      </c>
    </row>
    <row r="116" spans="1:4" ht="15.75" thickBot="1" x14ac:dyDescent="0.3">
      <c r="B116" s="109"/>
      <c r="C116" s="110"/>
      <c r="D116" s="111" t="s">
        <v>582</v>
      </c>
    </row>
    <row r="117" spans="1:4" ht="15.75" thickTop="1" x14ac:dyDescent="0.25"/>
  </sheetData>
  <hyperlinks>
    <hyperlink ref="C22" r:id="rId1" xr:uid="{B94D874C-5236-4B87-8880-22BB12AC5A76}"/>
    <hyperlink ref="C26" r:id="rId2" xr:uid="{E06BA00F-E436-478F-B58A-B21D853F3996}"/>
    <hyperlink ref="C25" r:id="rId3" xr:uid="{CC49A637-01E1-49B7-8030-93B528A7D5CA}"/>
    <hyperlink ref="C24" r:id="rId4" xr:uid="{B0B67B0E-271B-41FA-9E60-CE014CFD6CB6}"/>
    <hyperlink ref="C21" r:id="rId5" xr:uid="{2EA7ED59-FE12-4281-8E67-34966E6E1C51}"/>
    <hyperlink ref="C20" r:id="rId6" xr:uid="{6716C35C-CBDE-42DC-8BC5-2FB369945339}"/>
    <hyperlink ref="C19" r:id="rId7" xr:uid="{FFC7539B-7669-4D88-8539-7ECACABC39C0}"/>
    <hyperlink ref="C17" r:id="rId8" xr:uid="{E0D60BFD-1F7F-4D28-849E-9885E90BA218}"/>
    <hyperlink ref="C16" r:id="rId9" xr:uid="{07DB3825-C9B3-4890-82AD-3626F5386C89}"/>
    <hyperlink ref="C15" r:id="rId10" xr:uid="{1323901E-2EA6-4945-93F5-6CA64D6D188B}"/>
    <hyperlink ref="C14" r:id="rId11" xr:uid="{CA46C595-21B9-43BD-9DA8-E9EC47C81975}"/>
  </hyperlinks>
  <pageMargins left="0.62992125984251968" right="0.62992125984251968" top="0.55118110236220474" bottom="0.55118110236220474" header="0.31496062992125984" footer="0.31496062992125984"/>
  <pageSetup paperSize="9" scale="51" fitToHeight="0" orientation="landscape" r:id="rId12"/>
  <headerFooter>
    <oddHeader>&amp;C&amp;A</oddHeader>
    <oddFooter>&amp;C&amp;F, &amp;P</oddFooter>
  </headerFooter>
  <drawing r:id="rId1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34CB2-B7B0-4F30-9D27-31F5567582E1}">
  <dimension ref="A1:E128"/>
  <sheetViews>
    <sheetView topLeftCell="C52" zoomScaleNormal="100" workbookViewId="0">
      <selection activeCell="D19" sqref="D19"/>
    </sheetView>
  </sheetViews>
  <sheetFormatPr defaultRowHeight="15" x14ac:dyDescent="0.25"/>
  <cols>
    <col min="1" max="1" width="2.85546875" customWidth="1"/>
    <col min="2" max="3" width="82.28515625" customWidth="1"/>
    <col min="4" max="4" width="91.42578125" style="1" customWidth="1"/>
  </cols>
  <sheetData>
    <row r="1" spans="1:5" ht="15.75" thickBot="1" x14ac:dyDescent="0.3">
      <c r="A1" s="112"/>
      <c r="B1" s="113"/>
      <c r="C1" s="113"/>
      <c r="D1" s="114"/>
    </row>
    <row r="2" spans="1:5" ht="16.5" thickTop="1" thickBot="1" x14ac:dyDescent="0.3">
      <c r="A2" s="115"/>
      <c r="B2" s="116" t="s">
        <v>583</v>
      </c>
      <c r="C2" s="116" t="s">
        <v>1</v>
      </c>
      <c r="D2" s="117" t="s">
        <v>584</v>
      </c>
    </row>
    <row r="3" spans="1:5" ht="15.75" thickTop="1" x14ac:dyDescent="0.25">
      <c r="A3" s="115"/>
      <c r="B3" s="118" t="s">
        <v>585</v>
      </c>
      <c r="C3" s="118"/>
      <c r="D3" s="119"/>
    </row>
    <row r="4" spans="1:5" x14ac:dyDescent="0.25">
      <c r="A4" s="115"/>
      <c r="B4" s="120" t="s">
        <v>586</v>
      </c>
      <c r="C4" s="120"/>
      <c r="D4" s="121"/>
    </row>
    <row r="5" spans="1:5" x14ac:dyDescent="0.25">
      <c r="A5" s="115"/>
      <c r="B5" s="122" t="s">
        <v>587</v>
      </c>
      <c r="C5" s="122"/>
      <c r="D5" s="123"/>
    </row>
    <row r="6" spans="1:5" x14ac:dyDescent="0.25">
      <c r="A6" s="115"/>
      <c r="B6" s="124" t="s">
        <v>588</v>
      </c>
      <c r="C6" s="124" t="s">
        <v>589</v>
      </c>
      <c r="D6" s="125" t="s">
        <v>590</v>
      </c>
      <c r="E6" t="s">
        <v>591</v>
      </c>
    </row>
    <row r="7" spans="1:5" x14ac:dyDescent="0.25">
      <c r="A7" s="115"/>
      <c r="B7" s="124"/>
      <c r="C7" s="126" t="s">
        <v>592</v>
      </c>
      <c r="D7" s="127" t="s">
        <v>593</v>
      </c>
      <c r="E7" t="s">
        <v>594</v>
      </c>
    </row>
    <row r="8" spans="1:5" x14ac:dyDescent="0.25">
      <c r="A8" s="115"/>
      <c r="B8" s="124"/>
      <c r="C8" s="126" t="s">
        <v>595</v>
      </c>
      <c r="D8" s="127" t="s">
        <v>593</v>
      </c>
    </row>
    <row r="9" spans="1:5" x14ac:dyDescent="0.25">
      <c r="A9" s="115"/>
      <c r="B9" s="124"/>
      <c r="C9" s="126" t="s">
        <v>596</v>
      </c>
      <c r="D9" s="127" t="s">
        <v>593</v>
      </c>
    </row>
    <row r="10" spans="1:5" x14ac:dyDescent="0.25">
      <c r="A10" s="115"/>
      <c r="B10" s="124"/>
      <c r="C10" s="126" t="s">
        <v>597</v>
      </c>
      <c r="D10" s="127" t="s">
        <v>593</v>
      </c>
    </row>
    <row r="11" spans="1:5" x14ac:dyDescent="0.25">
      <c r="A11" s="115"/>
      <c r="B11" s="124"/>
      <c r="C11" s="126" t="s">
        <v>598</v>
      </c>
      <c r="D11" s="127" t="s">
        <v>593</v>
      </c>
    </row>
    <row r="12" spans="1:5" x14ac:dyDescent="0.25">
      <c r="A12" s="115"/>
      <c r="B12" s="124"/>
      <c r="C12" s="126" t="s">
        <v>599</v>
      </c>
      <c r="D12" s="127" t="s">
        <v>593</v>
      </c>
    </row>
    <row r="13" spans="1:5" x14ac:dyDescent="0.25">
      <c r="A13" s="115"/>
      <c r="B13" s="124"/>
      <c r="C13" s="126" t="s">
        <v>600</v>
      </c>
      <c r="D13" s="127" t="s">
        <v>593</v>
      </c>
    </row>
    <row r="14" spans="1:5" x14ac:dyDescent="0.25">
      <c r="A14" s="115"/>
      <c r="B14" s="124"/>
      <c r="C14" s="126" t="s">
        <v>601</v>
      </c>
      <c r="D14" s="128" t="s">
        <v>602</v>
      </c>
    </row>
    <row r="15" spans="1:5" x14ac:dyDescent="0.25">
      <c r="A15" s="115"/>
      <c r="B15" s="129"/>
      <c r="C15" s="130" t="s">
        <v>422</v>
      </c>
      <c r="D15" s="131" t="s">
        <v>593</v>
      </c>
    </row>
    <row r="16" spans="1:5" x14ac:dyDescent="0.25">
      <c r="A16" s="115"/>
      <c r="B16" s="124" t="s">
        <v>603</v>
      </c>
      <c r="C16" s="126" t="s">
        <v>604</v>
      </c>
      <c r="D16" s="128" t="s">
        <v>590</v>
      </c>
    </row>
    <row r="17" spans="1:4" x14ac:dyDescent="0.25">
      <c r="A17" s="115"/>
      <c r="B17" s="124"/>
      <c r="C17" s="126" t="s">
        <v>605</v>
      </c>
      <c r="D17" s="127" t="s">
        <v>593</v>
      </c>
    </row>
    <row r="18" spans="1:4" x14ac:dyDescent="0.25">
      <c r="A18" s="115"/>
      <c r="B18" s="124"/>
      <c r="C18" s="126" t="s">
        <v>606</v>
      </c>
      <c r="D18" s="127" t="s">
        <v>593</v>
      </c>
    </row>
    <row r="19" spans="1:4" x14ac:dyDescent="0.25">
      <c r="A19" s="115"/>
      <c r="B19" s="124"/>
      <c r="C19" s="126" t="s">
        <v>607</v>
      </c>
      <c r="D19" s="127" t="s">
        <v>593</v>
      </c>
    </row>
    <row r="20" spans="1:4" x14ac:dyDescent="0.25">
      <c r="A20" s="115"/>
      <c r="B20" s="124"/>
      <c r="C20" s="126" t="s">
        <v>608</v>
      </c>
      <c r="D20" s="128" t="s">
        <v>602</v>
      </c>
    </row>
    <row r="21" spans="1:4" x14ac:dyDescent="0.25">
      <c r="A21" s="115"/>
      <c r="B21" s="132"/>
      <c r="C21" s="133" t="s">
        <v>422</v>
      </c>
      <c r="D21" s="134" t="s">
        <v>593</v>
      </c>
    </row>
    <row r="22" spans="1:4" x14ac:dyDescent="0.25">
      <c r="A22" s="115"/>
      <c r="B22" s="135" t="s">
        <v>609</v>
      </c>
      <c r="C22" s="136" t="s">
        <v>417</v>
      </c>
      <c r="D22" s="137" t="s">
        <v>610</v>
      </c>
    </row>
    <row r="23" spans="1:4" x14ac:dyDescent="0.25">
      <c r="A23" s="115"/>
      <c r="B23" s="138"/>
      <c r="C23" s="139" t="s">
        <v>611</v>
      </c>
      <c r="D23" s="140" t="s">
        <v>593</v>
      </c>
    </row>
    <row r="24" spans="1:4" x14ac:dyDescent="0.25">
      <c r="A24" s="115"/>
      <c r="B24" s="135" t="s">
        <v>612</v>
      </c>
      <c r="C24" s="135" t="s">
        <v>613</v>
      </c>
      <c r="D24" s="141"/>
    </row>
    <row r="25" spans="1:4" x14ac:dyDescent="0.25">
      <c r="A25" s="115"/>
      <c r="B25" s="142"/>
      <c r="C25" s="143" t="s">
        <v>614</v>
      </c>
      <c r="D25" s="144"/>
    </row>
    <row r="26" spans="1:4" x14ac:dyDescent="0.25">
      <c r="A26" s="115"/>
      <c r="B26" s="145" t="s">
        <v>615</v>
      </c>
      <c r="C26" s="146" t="s">
        <v>616</v>
      </c>
      <c r="D26" s="147" t="s">
        <v>610</v>
      </c>
    </row>
    <row r="27" spans="1:4" x14ac:dyDescent="0.25">
      <c r="A27" s="115"/>
      <c r="B27" s="145"/>
      <c r="C27" s="146" t="s">
        <v>617</v>
      </c>
      <c r="D27" s="147" t="s">
        <v>593</v>
      </c>
    </row>
    <row r="28" spans="1:4" x14ac:dyDescent="0.25">
      <c r="A28" s="115"/>
      <c r="B28" s="145"/>
      <c r="C28" s="146" t="s">
        <v>618</v>
      </c>
      <c r="D28" s="147" t="s">
        <v>593</v>
      </c>
    </row>
    <row r="29" spans="1:4" x14ac:dyDescent="0.25">
      <c r="A29" s="115"/>
      <c r="B29" s="145"/>
      <c r="C29" s="146" t="s">
        <v>619</v>
      </c>
      <c r="D29" s="147" t="s">
        <v>593</v>
      </c>
    </row>
    <row r="30" spans="1:4" x14ac:dyDescent="0.25">
      <c r="A30" s="115"/>
      <c r="B30" s="145"/>
      <c r="C30" s="146" t="s">
        <v>620</v>
      </c>
      <c r="D30" s="147" t="s">
        <v>593</v>
      </c>
    </row>
    <row r="31" spans="1:4" x14ac:dyDescent="0.25">
      <c r="A31" s="115"/>
      <c r="B31" s="148"/>
      <c r="C31" s="149" t="s">
        <v>621</v>
      </c>
      <c r="D31" s="150" t="s">
        <v>593</v>
      </c>
    </row>
    <row r="32" spans="1:4" x14ac:dyDescent="0.25">
      <c r="A32" s="115"/>
      <c r="B32" s="151" t="s">
        <v>622</v>
      </c>
      <c r="C32" s="152"/>
      <c r="D32" s="153"/>
    </row>
    <row r="33" spans="1:4" x14ac:dyDescent="0.25">
      <c r="A33" s="115"/>
      <c r="B33" s="154" t="s">
        <v>254</v>
      </c>
      <c r="C33" s="155"/>
      <c r="D33" s="156"/>
    </row>
    <row r="34" spans="1:4" x14ac:dyDescent="0.25">
      <c r="A34" s="115"/>
      <c r="B34" s="154" t="s">
        <v>623</v>
      </c>
      <c r="C34" s="155"/>
      <c r="D34" s="156"/>
    </row>
    <row r="35" spans="1:4" x14ac:dyDescent="0.25">
      <c r="A35" s="115"/>
      <c r="B35" s="157" t="s">
        <v>624</v>
      </c>
      <c r="C35" s="158"/>
      <c r="D35" s="159"/>
    </row>
    <row r="36" spans="1:4" x14ac:dyDescent="0.25">
      <c r="A36" s="115"/>
      <c r="B36" s="160" t="s">
        <v>625</v>
      </c>
      <c r="C36" s="160" t="s">
        <v>626</v>
      </c>
      <c r="D36" s="161"/>
    </row>
    <row r="37" spans="1:4" x14ac:dyDescent="0.25">
      <c r="A37" s="115"/>
      <c r="B37" s="162" t="s">
        <v>627</v>
      </c>
      <c r="C37" s="162" t="s">
        <v>628</v>
      </c>
      <c r="D37" s="163"/>
    </row>
    <row r="38" spans="1:4" x14ac:dyDescent="0.25">
      <c r="A38" s="115"/>
      <c r="B38" s="162" t="s">
        <v>629</v>
      </c>
      <c r="C38" s="162" t="s">
        <v>630</v>
      </c>
      <c r="D38" s="163" t="s">
        <v>631</v>
      </c>
    </row>
    <row r="39" spans="1:4" x14ac:dyDescent="0.25">
      <c r="A39" s="115"/>
      <c r="B39" s="162" t="s">
        <v>632</v>
      </c>
      <c r="C39" s="162" t="s">
        <v>633</v>
      </c>
      <c r="D39" s="163" t="s">
        <v>631</v>
      </c>
    </row>
    <row r="40" spans="1:4" x14ac:dyDescent="0.25">
      <c r="A40" s="115"/>
      <c r="B40" s="162" t="s">
        <v>634</v>
      </c>
      <c r="C40" s="162" t="s">
        <v>635</v>
      </c>
      <c r="D40" s="163"/>
    </row>
    <row r="41" spans="1:4" x14ac:dyDescent="0.25">
      <c r="A41" s="115"/>
      <c r="B41" s="162" t="s">
        <v>636</v>
      </c>
      <c r="C41" s="162" t="s">
        <v>637</v>
      </c>
      <c r="D41" s="163"/>
    </row>
    <row r="42" spans="1:4" x14ac:dyDescent="0.25">
      <c r="A42" s="115"/>
      <c r="B42" s="162" t="s">
        <v>638</v>
      </c>
      <c r="C42" s="162" t="s">
        <v>639</v>
      </c>
      <c r="D42" s="163"/>
    </row>
    <row r="43" spans="1:4" x14ac:dyDescent="0.25">
      <c r="A43" s="115"/>
      <c r="B43" s="164" t="s">
        <v>640</v>
      </c>
      <c r="C43" s="164" t="s">
        <v>641</v>
      </c>
      <c r="D43" s="165"/>
    </row>
    <row r="44" spans="1:4" x14ac:dyDescent="0.25">
      <c r="A44" s="115"/>
      <c r="B44" s="166" t="s">
        <v>642</v>
      </c>
      <c r="C44" s="166" t="s">
        <v>643</v>
      </c>
      <c r="D44" s="167"/>
    </row>
    <row r="45" spans="1:4" x14ac:dyDescent="0.25">
      <c r="A45" s="115"/>
      <c r="B45" s="166"/>
      <c r="C45" s="166" t="s">
        <v>644</v>
      </c>
      <c r="D45" s="167"/>
    </row>
    <row r="46" spans="1:4" x14ac:dyDescent="0.25">
      <c r="A46" s="115"/>
      <c r="B46" s="166"/>
      <c r="C46" s="166" t="s">
        <v>645</v>
      </c>
      <c r="D46" s="167"/>
    </row>
    <row r="47" spans="1:4" x14ac:dyDescent="0.25">
      <c r="A47" s="115"/>
      <c r="B47" s="168"/>
      <c r="C47" s="169" t="s">
        <v>646</v>
      </c>
      <c r="D47" s="170"/>
    </row>
    <row r="48" spans="1:4" x14ac:dyDescent="0.25">
      <c r="A48" s="115"/>
      <c r="B48" s="166" t="s">
        <v>647</v>
      </c>
      <c r="C48" s="166" t="s">
        <v>648</v>
      </c>
      <c r="D48" s="167"/>
    </row>
    <row r="49" spans="1:4" x14ac:dyDescent="0.25">
      <c r="A49" s="115"/>
      <c r="B49" s="168"/>
      <c r="C49" s="169" t="s">
        <v>649</v>
      </c>
      <c r="D49" s="170"/>
    </row>
    <row r="50" spans="1:4" x14ac:dyDescent="0.25">
      <c r="A50" s="115"/>
      <c r="B50" s="171" t="s">
        <v>650</v>
      </c>
      <c r="C50" s="172" t="s">
        <v>651</v>
      </c>
      <c r="D50" s="173"/>
    </row>
    <row r="51" spans="1:4" ht="30" x14ac:dyDescent="0.25">
      <c r="A51" s="115"/>
      <c r="B51" s="174" t="s">
        <v>652</v>
      </c>
      <c r="C51" s="174" t="s">
        <v>653</v>
      </c>
      <c r="D51" s="175" t="s">
        <v>654</v>
      </c>
    </row>
    <row r="52" spans="1:4" ht="30" x14ac:dyDescent="0.25">
      <c r="A52" s="115"/>
      <c r="B52" s="174"/>
      <c r="C52" s="174" t="s">
        <v>655</v>
      </c>
      <c r="D52" s="176" t="s">
        <v>656</v>
      </c>
    </row>
    <row r="53" spans="1:4" x14ac:dyDescent="0.25">
      <c r="A53" s="115"/>
      <c r="B53" s="177"/>
      <c r="C53" s="178" t="s">
        <v>657</v>
      </c>
      <c r="D53" s="179" t="s">
        <v>658</v>
      </c>
    </row>
    <row r="54" spans="1:4" ht="30" x14ac:dyDescent="0.25">
      <c r="A54" s="115"/>
      <c r="B54" s="174" t="s">
        <v>659</v>
      </c>
      <c r="C54" s="174" t="s">
        <v>660</v>
      </c>
      <c r="D54" s="176" t="s">
        <v>661</v>
      </c>
    </row>
    <row r="55" spans="1:4" x14ac:dyDescent="0.25">
      <c r="A55" s="115"/>
      <c r="B55" s="177"/>
      <c r="C55" s="178" t="s">
        <v>662</v>
      </c>
      <c r="D55" s="179" t="s">
        <v>663</v>
      </c>
    </row>
    <row r="56" spans="1:4" x14ac:dyDescent="0.25">
      <c r="A56" s="115"/>
      <c r="B56" s="174" t="s">
        <v>664</v>
      </c>
      <c r="C56" s="174" t="s">
        <v>665</v>
      </c>
      <c r="D56" s="180"/>
    </row>
    <row r="57" spans="1:4" x14ac:dyDescent="0.25">
      <c r="A57" s="115"/>
      <c r="B57" s="174"/>
      <c r="C57" s="174" t="s">
        <v>666</v>
      </c>
      <c r="D57" s="180"/>
    </row>
    <row r="58" spans="1:4" x14ac:dyDescent="0.25">
      <c r="A58" s="115"/>
      <c r="B58" s="174"/>
      <c r="C58" s="174" t="s">
        <v>667</v>
      </c>
      <c r="D58" s="180"/>
    </row>
    <row r="59" spans="1:4" x14ac:dyDescent="0.25">
      <c r="A59" s="115"/>
      <c r="B59" s="177"/>
      <c r="C59" s="178" t="s">
        <v>668</v>
      </c>
      <c r="D59" s="179" t="s">
        <v>669</v>
      </c>
    </row>
    <row r="60" spans="1:4" ht="45" x14ac:dyDescent="0.25">
      <c r="A60" s="115"/>
      <c r="B60" s="174" t="s">
        <v>670</v>
      </c>
      <c r="C60" s="174" t="s">
        <v>671</v>
      </c>
      <c r="D60" s="180" t="s">
        <v>672</v>
      </c>
    </row>
    <row r="61" spans="1:4" x14ac:dyDescent="0.25">
      <c r="A61" s="115"/>
      <c r="B61" s="174"/>
      <c r="C61" s="174" t="s">
        <v>673</v>
      </c>
      <c r="D61" s="176" t="s">
        <v>674</v>
      </c>
    </row>
    <row r="62" spans="1:4" x14ac:dyDescent="0.25">
      <c r="A62" s="115"/>
      <c r="B62" s="174"/>
      <c r="C62" s="174" t="s">
        <v>675</v>
      </c>
      <c r="D62" s="176" t="s">
        <v>674</v>
      </c>
    </row>
    <row r="63" spans="1:4" x14ac:dyDescent="0.25">
      <c r="A63" s="115"/>
      <c r="B63" s="174"/>
      <c r="C63" s="174" t="s">
        <v>676</v>
      </c>
      <c r="D63" s="176" t="s">
        <v>674</v>
      </c>
    </row>
    <row r="64" spans="1:4" x14ac:dyDescent="0.25">
      <c r="A64" s="115"/>
      <c r="B64" s="174"/>
      <c r="C64" s="174" t="s">
        <v>677</v>
      </c>
      <c r="D64" s="176" t="s">
        <v>674</v>
      </c>
    </row>
    <row r="65" spans="1:4" x14ac:dyDescent="0.25">
      <c r="A65" s="115"/>
      <c r="B65" s="174"/>
      <c r="C65" s="174" t="s">
        <v>678</v>
      </c>
      <c r="D65" s="176" t="s">
        <v>674</v>
      </c>
    </row>
    <row r="66" spans="1:4" x14ac:dyDescent="0.25">
      <c r="A66" s="112"/>
      <c r="B66" s="181"/>
      <c r="C66" s="182" t="s">
        <v>679</v>
      </c>
      <c r="D66" s="183" t="s">
        <v>674</v>
      </c>
    </row>
    <row r="67" spans="1:4" x14ac:dyDescent="0.25">
      <c r="A67" s="115"/>
      <c r="B67" s="184" t="s">
        <v>680</v>
      </c>
      <c r="C67" s="184" t="s">
        <v>681</v>
      </c>
      <c r="D67" s="185"/>
    </row>
    <row r="68" spans="1:4" x14ac:dyDescent="0.25">
      <c r="A68" s="115"/>
      <c r="B68" s="184"/>
      <c r="C68" s="184" t="s">
        <v>682</v>
      </c>
      <c r="D68" s="186"/>
    </row>
    <row r="69" spans="1:4" x14ac:dyDescent="0.25">
      <c r="A69" s="115"/>
      <c r="B69" s="184"/>
      <c r="C69" s="184" t="s">
        <v>683</v>
      </c>
      <c r="D69" s="186"/>
    </row>
    <row r="70" spans="1:4" x14ac:dyDescent="0.25">
      <c r="A70" s="115"/>
      <c r="B70" s="187"/>
      <c r="C70" s="187" t="s">
        <v>684</v>
      </c>
      <c r="D70" s="188"/>
    </row>
    <row r="71" spans="1:4" x14ac:dyDescent="0.25">
      <c r="A71" s="115"/>
      <c r="B71" s="184" t="s">
        <v>685</v>
      </c>
      <c r="C71" s="184" t="s">
        <v>686</v>
      </c>
      <c r="D71" s="186"/>
    </row>
    <row r="72" spans="1:4" x14ac:dyDescent="0.25">
      <c r="A72" s="115"/>
      <c r="B72" s="184"/>
      <c r="C72" s="184" t="s">
        <v>687</v>
      </c>
      <c r="D72" s="186"/>
    </row>
    <row r="73" spans="1:4" x14ac:dyDescent="0.25">
      <c r="A73" s="115"/>
      <c r="B73" s="187"/>
      <c r="C73" s="187" t="s">
        <v>688</v>
      </c>
      <c r="D73" s="188"/>
    </row>
    <row r="74" spans="1:4" x14ac:dyDescent="0.25">
      <c r="A74" s="115"/>
      <c r="B74" s="184" t="s">
        <v>689</v>
      </c>
      <c r="C74" s="184" t="s">
        <v>690</v>
      </c>
      <c r="D74" s="186"/>
    </row>
    <row r="75" spans="1:4" x14ac:dyDescent="0.25">
      <c r="A75" s="115"/>
      <c r="B75" s="184"/>
      <c r="C75" s="184" t="s">
        <v>691</v>
      </c>
      <c r="D75" s="186"/>
    </row>
    <row r="76" spans="1:4" x14ac:dyDescent="0.25">
      <c r="A76" s="115"/>
      <c r="B76" s="184"/>
      <c r="C76" s="184" t="s">
        <v>692</v>
      </c>
      <c r="D76" s="186"/>
    </row>
    <row r="77" spans="1:4" x14ac:dyDescent="0.25">
      <c r="A77" s="115"/>
      <c r="B77" s="187"/>
      <c r="C77" s="187" t="s">
        <v>693</v>
      </c>
      <c r="D77" s="188"/>
    </row>
    <row r="78" spans="1:4" x14ac:dyDescent="0.25">
      <c r="A78" s="115"/>
      <c r="B78" s="184" t="s">
        <v>694</v>
      </c>
      <c r="C78" s="184" t="s">
        <v>695</v>
      </c>
      <c r="D78" s="186"/>
    </row>
    <row r="79" spans="1:4" x14ac:dyDescent="0.25">
      <c r="A79" s="115"/>
      <c r="B79" s="187"/>
      <c r="C79" s="187" t="s">
        <v>696</v>
      </c>
      <c r="D79" s="188"/>
    </row>
    <row r="80" spans="1:4" x14ac:dyDescent="0.25">
      <c r="A80" s="115"/>
      <c r="B80" s="184" t="s">
        <v>697</v>
      </c>
      <c r="C80" s="184" t="s">
        <v>698</v>
      </c>
      <c r="D80" s="186"/>
    </row>
    <row r="81" spans="1:4" x14ac:dyDescent="0.25">
      <c r="A81" s="115"/>
      <c r="B81" s="184"/>
      <c r="C81" s="184" t="s">
        <v>699</v>
      </c>
      <c r="D81" s="186"/>
    </row>
    <row r="82" spans="1:4" x14ac:dyDescent="0.25">
      <c r="A82" s="115"/>
      <c r="B82" s="187"/>
      <c r="C82" s="187" t="s">
        <v>700</v>
      </c>
      <c r="D82" s="188"/>
    </row>
    <row r="83" spans="1:4" x14ac:dyDescent="0.25">
      <c r="A83" s="115"/>
      <c r="B83" s="184" t="s">
        <v>701</v>
      </c>
      <c r="C83" s="184" t="s">
        <v>702</v>
      </c>
      <c r="D83" s="186"/>
    </row>
    <row r="84" spans="1:4" x14ac:dyDescent="0.25">
      <c r="A84" s="115"/>
      <c r="B84" s="184"/>
      <c r="C84" s="184" t="s">
        <v>703</v>
      </c>
      <c r="D84" s="186"/>
    </row>
    <row r="85" spans="1:4" x14ac:dyDescent="0.25">
      <c r="A85" s="115"/>
      <c r="B85" s="187"/>
      <c r="C85" s="187" t="s">
        <v>704</v>
      </c>
      <c r="D85" s="188"/>
    </row>
    <row r="86" spans="1:4" x14ac:dyDescent="0.25">
      <c r="A86" s="115"/>
      <c r="B86" s="184" t="s">
        <v>705</v>
      </c>
      <c r="C86" s="184" t="s">
        <v>706</v>
      </c>
      <c r="D86" s="186"/>
    </row>
    <row r="87" spans="1:4" x14ac:dyDescent="0.25">
      <c r="A87" s="115"/>
      <c r="B87" s="184"/>
      <c r="C87" s="184" t="s">
        <v>707</v>
      </c>
      <c r="D87" s="186"/>
    </row>
    <row r="88" spans="1:4" x14ac:dyDescent="0.25">
      <c r="A88" s="115"/>
      <c r="B88" s="187"/>
      <c r="C88" s="187" t="s">
        <v>708</v>
      </c>
      <c r="D88" s="188"/>
    </row>
    <row r="89" spans="1:4" x14ac:dyDescent="0.25">
      <c r="A89" s="115"/>
      <c r="B89" s="184" t="s">
        <v>709</v>
      </c>
      <c r="C89" s="184" t="s">
        <v>710</v>
      </c>
      <c r="D89" s="186"/>
    </row>
    <row r="90" spans="1:4" x14ac:dyDescent="0.25">
      <c r="A90" s="115"/>
      <c r="B90" s="184"/>
      <c r="C90" s="184" t="s">
        <v>711</v>
      </c>
      <c r="D90" s="186"/>
    </row>
    <row r="91" spans="1:4" x14ac:dyDescent="0.25">
      <c r="A91" s="115"/>
      <c r="B91" s="187"/>
      <c r="C91" s="187" t="s">
        <v>712</v>
      </c>
      <c r="D91" s="188"/>
    </row>
    <row r="92" spans="1:4" x14ac:dyDescent="0.25">
      <c r="A92" s="115"/>
      <c r="B92" s="184" t="s">
        <v>713</v>
      </c>
      <c r="C92" s="184" t="s">
        <v>714</v>
      </c>
      <c r="D92" s="186"/>
    </row>
    <row r="93" spans="1:4" x14ac:dyDescent="0.25">
      <c r="A93" s="115"/>
      <c r="B93" s="184"/>
      <c r="C93" s="184" t="s">
        <v>715</v>
      </c>
      <c r="D93" s="186"/>
    </row>
    <row r="94" spans="1:4" x14ac:dyDescent="0.25">
      <c r="A94" s="115"/>
      <c r="B94" s="189"/>
      <c r="C94" s="190" t="s">
        <v>716</v>
      </c>
      <c r="D94" s="191"/>
    </row>
    <row r="95" spans="1:4" x14ac:dyDescent="0.25">
      <c r="A95" s="115"/>
      <c r="B95" s="192" t="s">
        <v>717</v>
      </c>
      <c r="C95" s="193" t="s">
        <v>718</v>
      </c>
      <c r="D95" s="194"/>
    </row>
    <row r="96" spans="1:4" x14ac:dyDescent="0.25">
      <c r="A96" s="115"/>
      <c r="B96" s="192"/>
      <c r="C96" s="193" t="s">
        <v>719</v>
      </c>
      <c r="D96" s="195"/>
    </row>
    <row r="97" spans="1:4" x14ac:dyDescent="0.25">
      <c r="A97" s="115"/>
      <c r="B97" s="192"/>
      <c r="C97" s="193" t="s">
        <v>720</v>
      </c>
      <c r="D97" s="195"/>
    </row>
    <row r="98" spans="1:4" x14ac:dyDescent="0.25">
      <c r="A98" s="115"/>
      <c r="B98" s="192"/>
      <c r="C98" s="193" t="s">
        <v>721</v>
      </c>
      <c r="D98" s="195"/>
    </row>
    <row r="99" spans="1:4" x14ac:dyDescent="0.25">
      <c r="A99" s="115"/>
      <c r="B99" s="192"/>
      <c r="C99" s="193" t="s">
        <v>722</v>
      </c>
      <c r="D99" s="195"/>
    </row>
    <row r="100" spans="1:4" x14ac:dyDescent="0.25">
      <c r="A100" s="115"/>
      <c r="B100" s="192"/>
      <c r="C100" s="193" t="s">
        <v>723</v>
      </c>
      <c r="D100" s="195"/>
    </row>
    <row r="101" spans="1:4" x14ac:dyDescent="0.25">
      <c r="A101" s="115"/>
      <c r="B101" s="192"/>
      <c r="C101" s="193" t="s">
        <v>724</v>
      </c>
      <c r="D101" s="195"/>
    </row>
    <row r="102" spans="1:4" x14ac:dyDescent="0.25">
      <c r="A102" s="115"/>
      <c r="B102" s="192"/>
      <c r="C102" s="193" t="s">
        <v>725</v>
      </c>
      <c r="D102" s="195"/>
    </row>
    <row r="103" spans="1:4" x14ac:dyDescent="0.25">
      <c r="A103" s="115"/>
      <c r="B103" s="192"/>
      <c r="C103" s="193" t="s">
        <v>726</v>
      </c>
      <c r="D103" s="195"/>
    </row>
    <row r="104" spans="1:4" x14ac:dyDescent="0.25">
      <c r="A104" s="115"/>
      <c r="B104" s="192"/>
      <c r="C104" s="193" t="s">
        <v>727</v>
      </c>
      <c r="D104" s="195"/>
    </row>
    <row r="105" spans="1:4" x14ac:dyDescent="0.25">
      <c r="A105" s="115"/>
      <c r="B105" s="192"/>
      <c r="C105" s="193" t="s">
        <v>612</v>
      </c>
      <c r="D105" s="195"/>
    </row>
    <row r="106" spans="1:4" x14ac:dyDescent="0.25">
      <c r="A106" s="115"/>
      <c r="B106" s="192"/>
      <c r="C106" s="193" t="s">
        <v>728</v>
      </c>
      <c r="D106" s="195"/>
    </row>
    <row r="107" spans="1:4" x14ac:dyDescent="0.25">
      <c r="A107" s="115"/>
      <c r="B107" s="192"/>
      <c r="C107" s="193" t="s">
        <v>729</v>
      </c>
      <c r="D107" s="195"/>
    </row>
    <row r="108" spans="1:4" x14ac:dyDescent="0.25">
      <c r="A108" s="115"/>
      <c r="B108" s="192"/>
      <c r="C108" s="193" t="s">
        <v>730</v>
      </c>
      <c r="D108" s="195"/>
    </row>
    <row r="109" spans="1:4" x14ac:dyDescent="0.25">
      <c r="A109" s="115"/>
      <c r="B109" s="192"/>
      <c r="C109" s="193" t="s">
        <v>731</v>
      </c>
      <c r="D109" s="195"/>
    </row>
    <row r="110" spans="1:4" x14ac:dyDescent="0.25">
      <c r="A110" s="115"/>
      <c r="B110" s="196"/>
      <c r="C110" s="197" t="s">
        <v>732</v>
      </c>
      <c r="D110" s="198"/>
    </row>
    <row r="111" spans="1:4" x14ac:dyDescent="0.25">
      <c r="A111" s="115"/>
      <c r="B111" s="192" t="s">
        <v>733</v>
      </c>
      <c r="C111" s="193" t="s">
        <v>734</v>
      </c>
      <c r="D111" s="195"/>
    </row>
    <row r="112" spans="1:4" x14ac:dyDescent="0.25">
      <c r="A112" s="115"/>
      <c r="B112" s="192" t="s">
        <v>735</v>
      </c>
      <c r="C112" s="193" t="s">
        <v>736</v>
      </c>
      <c r="D112" s="195"/>
    </row>
    <row r="113" spans="1:4" x14ac:dyDescent="0.25">
      <c r="A113" s="115"/>
      <c r="B113" s="199"/>
      <c r="C113" s="200" t="s">
        <v>737</v>
      </c>
      <c r="D113" s="201"/>
    </row>
    <row r="114" spans="1:4" x14ac:dyDescent="0.25">
      <c r="A114" s="115"/>
      <c r="B114" s="202" t="s">
        <v>738</v>
      </c>
      <c r="C114" s="202" t="s">
        <v>739</v>
      </c>
      <c r="D114" s="203"/>
    </row>
    <row r="115" spans="1:4" x14ac:dyDescent="0.25">
      <c r="A115" s="115"/>
      <c r="B115" s="202"/>
      <c r="C115" s="202" t="s">
        <v>740</v>
      </c>
      <c r="D115" s="204"/>
    </row>
    <row r="116" spans="1:4" x14ac:dyDescent="0.25">
      <c r="A116" s="115"/>
      <c r="B116" s="202"/>
      <c r="C116" s="202" t="s">
        <v>741</v>
      </c>
      <c r="D116" s="204"/>
    </row>
    <row r="117" spans="1:4" x14ac:dyDescent="0.25">
      <c r="A117" s="115"/>
      <c r="B117" s="202"/>
      <c r="C117" s="202" t="s">
        <v>742</v>
      </c>
      <c r="D117" s="204"/>
    </row>
    <row r="118" spans="1:4" x14ac:dyDescent="0.25">
      <c r="A118" s="115"/>
      <c r="B118" s="202"/>
      <c r="C118" s="202" t="s">
        <v>743</v>
      </c>
      <c r="D118" s="204"/>
    </row>
    <row r="119" spans="1:4" x14ac:dyDescent="0.25">
      <c r="A119" s="115"/>
      <c r="B119" s="202"/>
      <c r="C119" s="202" t="s">
        <v>744</v>
      </c>
      <c r="D119" s="204"/>
    </row>
    <row r="120" spans="1:4" x14ac:dyDescent="0.25">
      <c r="A120" s="115"/>
      <c r="B120" s="202"/>
      <c r="C120" s="202" t="s">
        <v>745</v>
      </c>
      <c r="D120" s="204"/>
    </row>
    <row r="121" spans="1:4" x14ac:dyDescent="0.25">
      <c r="A121" s="115"/>
      <c r="B121" s="202"/>
      <c r="C121" s="202" t="s">
        <v>746</v>
      </c>
      <c r="D121" s="204"/>
    </row>
    <row r="122" spans="1:4" x14ac:dyDescent="0.25">
      <c r="A122" s="115"/>
      <c r="B122" s="202"/>
      <c r="C122" s="202" t="s">
        <v>747</v>
      </c>
      <c r="D122" s="204"/>
    </row>
    <row r="123" spans="1:4" x14ac:dyDescent="0.25">
      <c r="A123" s="115"/>
      <c r="B123" s="202"/>
      <c r="C123" s="202" t="s">
        <v>748</v>
      </c>
      <c r="D123" s="204"/>
    </row>
    <row r="124" spans="1:4" x14ac:dyDescent="0.25">
      <c r="A124" s="115"/>
      <c r="B124" s="202"/>
      <c r="C124" s="202" t="s">
        <v>749</v>
      </c>
      <c r="D124" s="204"/>
    </row>
    <row r="125" spans="1:4" x14ac:dyDescent="0.25">
      <c r="A125" s="115"/>
      <c r="B125" s="202"/>
      <c r="C125" s="202" t="s">
        <v>750</v>
      </c>
      <c r="D125" s="204"/>
    </row>
    <row r="126" spans="1:4" x14ac:dyDescent="0.25">
      <c r="A126" s="115"/>
      <c r="B126" s="202"/>
      <c r="C126" s="202" t="s">
        <v>751</v>
      </c>
      <c r="D126" s="204"/>
    </row>
    <row r="127" spans="1:4" ht="15.75" thickBot="1" x14ac:dyDescent="0.3">
      <c r="A127" s="115"/>
      <c r="B127" s="205"/>
      <c r="C127" s="206" t="s">
        <v>752</v>
      </c>
      <c r="D127" s="207"/>
    </row>
    <row r="128" spans="1:4" ht="15.75" thickTop="1" x14ac:dyDescent="0.25"/>
  </sheetData>
  <hyperlinks>
    <hyperlink ref="D51" r:id="rId1" display="https://www.ncdc.noaa.gov/teleconnections/enso/indicators/soi/" xr:uid="{CE58E999-5A16-4B2A-A570-E6C0431C6C69}"/>
    <hyperlink ref="D52" r:id="rId2" xr:uid="{EB941C98-30EC-4FB1-AA94-0E15783A9903}"/>
    <hyperlink ref="D61" r:id="rId3" xr:uid="{402B0173-0DDC-4602-BE7C-AE1C686501A9}"/>
    <hyperlink ref="D59" r:id="rId4" xr:uid="{99D1A4F0-ADDB-4498-B915-6AB3DD209A2B}"/>
    <hyperlink ref="D54" r:id="rId5" xr:uid="{176E66C8-FAF6-4E68-9E1F-AD5513FF4904}"/>
    <hyperlink ref="D55" r:id="rId6" display="https://www.csiro.au/en/Research/OandA/Areas/Assessing-our-climate/Latest-greenhouse-gas-data" xr:uid="{DBBEDDC8-7448-4376-A013-2682D9050A06}"/>
    <hyperlink ref="D53" r:id="rId7" xr:uid="{9C488118-C71F-4B69-850B-71F5B5A4D2F3}"/>
    <hyperlink ref="D62" r:id="rId8" xr:uid="{C2AFAACF-7B8C-40DE-AC55-11B5C19EE0B3}"/>
    <hyperlink ref="D63" r:id="rId9" xr:uid="{17281BD0-8CF2-42EE-9B3D-E75B73043E92}"/>
    <hyperlink ref="D64" r:id="rId10" xr:uid="{DFC12214-4CB0-4612-908D-BED54A40A159}"/>
    <hyperlink ref="D65" r:id="rId11" xr:uid="{2AF67DD1-E2B0-4497-B19F-8686E30E8B33}"/>
    <hyperlink ref="D66" r:id="rId12" xr:uid="{6B72285F-914F-41A0-9752-49AC23B298E0}"/>
  </hyperlinks>
  <pageMargins left="0.62992125984251968" right="0.62992125984251968" top="0.55118110236220474" bottom="0.55118110236220474" header="0.31496062992125984" footer="0.31496062992125984"/>
  <pageSetup paperSize="9" scale="51" fitToHeight="0" orientation="landscape" r:id="rId13"/>
  <headerFooter>
    <oddHeader>&amp;C&amp;A</oddHeader>
    <oddFooter>&amp;C&amp;F,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Overview</vt:lpstr>
      <vt:lpstr>Air Quality</vt:lpstr>
      <vt:lpstr>Climate</vt:lpstr>
      <vt:lpstr>Water Quality</vt:lpstr>
      <vt:lpstr>Built Environment</vt:lpstr>
      <vt:lpstr>Health Outcomes</vt:lpstr>
      <vt:lpstr>Secondary Data Sources</vt:lpstr>
      <vt:lpstr>2. Literature Parameters</vt:lpstr>
      <vt:lpstr>2. Literature Air Quality</vt:lpstr>
      <vt:lpstr>2. Literature Climate</vt:lpstr>
      <vt:lpstr>2. Literature Water Quality</vt:lpstr>
      <vt:lpstr>2. Literature Food Quality</vt:lpstr>
      <vt:lpstr>2. Literature Vec-Borne Disease</vt:lpstr>
      <vt:lpstr>2. Literature Built Environment</vt:lpstr>
      <vt:lpstr>2. Literature Land Cont.</vt:lpstr>
      <vt:lpstr>2. Literature Unlisted Ind.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Callan Davis</dc:creator>
  <cp:lastModifiedBy>Aiden Price</cp:lastModifiedBy>
  <cp:lastPrinted>2021-04-20T05:16:49Z</cp:lastPrinted>
  <dcterms:created xsi:type="dcterms:W3CDTF">2021-03-18T01:34:27Z</dcterms:created>
  <dcterms:modified xsi:type="dcterms:W3CDTF">2021-04-21T00:45:30Z</dcterms:modified>
</cp:coreProperties>
</file>